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20" yWindow="-120" windowWidth="28890" windowHeight="16080"/>
  </bookViews>
  <sheets>
    <sheet name="Calendrier annuel" sheetId="1" r:id="rId1"/>
  </sheets>
  <definedNames>
    <definedName name="AnnéeCalendrier">'Calendrier annuel'!$C$1</definedName>
    <definedName name="AugSun1">DATE(AnnéeCalendrier,8,1)-WEEKDAY(DATE(AnnéeCalendrier,8,1))+1</definedName>
    <definedName name="DecSun1">DATE(AnnéeCalendrier,12,1)-WEEKDAY(DATE(AnnéeCalendrier,12,1))+1</definedName>
    <definedName name="DimAvr1">DATE(AnnéeCalendrier,4,1)-WEEKDAY(DATE(AnnéeCalendrier,4,1))+1</definedName>
    <definedName name="FebSun1">DATE(AnnéeCalendrier,2,1)-WEEKDAY(DATE(AnnéeCalendrier,2,1))+1</definedName>
    <definedName name="JanSun1">DATE(AnnéeCalendrier,1,1)-WEEKDAY(DATE(AnnéeCalendrier,1,1))+1</definedName>
    <definedName name="JulSun1">DATE(AnnéeCalendrier,7,1)-WEEKDAY(DATE(AnnéeCalendrier,7,1))+1</definedName>
    <definedName name="JunSun1">DATE(AnnéeCalendrier,6,1)-WEEKDAY(DATE(AnnéeCalendrier,6,1))+1</definedName>
    <definedName name="MarSun1">DATE(AnnéeCalendrier,3,1)-WEEKDAY(DATE(AnnéeCalendrier,3,1))+1</definedName>
    <definedName name="MaySun1">DATE(AnnéeCalendrier,5,1)-WEEKDAY(DATE(AnnéeCalendrier,5,1))+1</definedName>
    <definedName name="NovSun1">DATE(AnnéeCalendrier,11,1)-WEEKDAY(DATE(AnnéeCalendrier,11,1))+1</definedName>
    <definedName name="OctSun1">DATE(AnnéeCalendrier,10,1)-WEEKDAY(DATE(AnnéeCalendrier,10,1))+1</definedName>
    <definedName name="SepSun1">DATE(AnnéeCalendrier,9,1)-WEEKDAY(DATE(AnnéeCalendrier,9,1))+1</definedName>
    <definedName name="_xlnm.Print_Area" localSheetId="0">'Calendrier annuel'!$B$1:$W$55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4" i="1" l="1"/>
  <c r="N54" i="1" l="1"/>
  <c r="Q55" i="1" l="1"/>
  <c r="P55" i="1"/>
  <c r="O55" i="1"/>
  <c r="N55" i="1"/>
  <c r="M55" i="1"/>
  <c r="L55" i="1"/>
  <c r="K55" i="1"/>
  <c r="Q54" i="1"/>
  <c r="P54" i="1"/>
  <c r="O54" i="1"/>
  <c r="M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<sst xmlns="http://schemas.openxmlformats.org/spreadsheetml/2006/main" count="158" uniqueCount="33">
  <si>
    <t>JANVIER</t>
  </si>
  <si>
    <t>L</t>
  </si>
  <si>
    <t>MARS</t>
  </si>
  <si>
    <t>MAI</t>
  </si>
  <si>
    <t>JUILLET</t>
  </si>
  <si>
    <t>SEPTEMBRE</t>
  </si>
  <si>
    <t>NOVEMBRE</t>
  </si>
  <si>
    <t>M</t>
  </si>
  <si>
    <t>J</t>
  </si>
  <si>
    <t>V</t>
  </si>
  <si>
    <t>S</t>
  </si>
  <si>
    <t>D</t>
  </si>
  <si>
    <t>FÉVRIER</t>
  </si>
  <si>
    <t>AVRIL</t>
  </si>
  <si>
    <t>JUIN</t>
  </si>
  <si>
    <t>AOÛT</t>
  </si>
  <si>
    <t>OCTOBRE</t>
  </si>
  <si>
    <t>DÉCEMBRE</t>
  </si>
  <si>
    <t>DATES IMPORTANTES</t>
  </si>
  <si>
    <t>B</t>
  </si>
  <si>
    <t>A</t>
  </si>
  <si>
    <t>pas de pain le 14//04</t>
  </si>
  <si>
    <t>Farine le 07 avril</t>
  </si>
  <si>
    <t>Pas de pain le 14 juillet, le 04 et 11 août</t>
  </si>
  <si>
    <t>Farine le 28 juillet</t>
  </si>
  <si>
    <t>Farine le 2 juin</t>
  </si>
  <si>
    <t xml:space="preserve">29 décembre : pas de pain </t>
  </si>
  <si>
    <t>pas de pain le 05 janvier</t>
  </si>
  <si>
    <t>PAIN AMAP TOISON</t>
  </si>
  <si>
    <t>23 sem B, 23 sem A soit 46 semaines de livraison</t>
  </si>
  <si>
    <t>Farine le 6 octobre</t>
  </si>
  <si>
    <t>Farine le 01 décembre</t>
  </si>
  <si>
    <t>Farine le 02 fevrier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</si>
</sst>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d"/>
  </numFmts>
  <fonts count="48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4"/>
      <name val="Arial Black"/>
      <family val="2"/>
    </font>
    <font>
      <b/>
      <sz val="12"/>
      <color theme="4"/>
      <name val="Arial Black"/>
      <family val="2"/>
    </font>
    <font>
      <b/>
      <sz val="9"/>
      <color theme="4"/>
      <name val="Arial Black"/>
      <family val="2"/>
    </font>
    <font>
      <b/>
      <sz val="8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8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b/>
      <sz val="15"/>
      <color theme="0"/>
      <name val="Arial Black"/>
      <family val="2"/>
    </font>
    <font>
      <sz val="15"/>
      <color theme="0"/>
      <name val="Calibri"/>
      <family val="2"/>
      <scheme val="minor"/>
    </font>
    <font>
      <sz val="8"/>
      <color theme="4"/>
      <name val="Arial Black"/>
      <family val="2"/>
    </font>
    <font>
      <sz val="9.5"/>
      <name val="Calibri"/>
      <family val="2"/>
      <scheme val="major"/>
    </font>
    <font>
      <sz val="12"/>
      <name val="Calibri"/>
      <family val="2"/>
      <scheme val="major"/>
    </font>
    <font>
      <sz val="8"/>
      <name val="Arial Black"/>
      <family val="2"/>
    </font>
    <font>
      <sz val="8"/>
      <color theme="0" tint="-0.249977111117893"/>
      <name val="Calibri"/>
      <family val="2"/>
      <scheme val="minor"/>
    </font>
    <font>
      <b/>
      <sz val="15"/>
      <color theme="6" tint="-0.249977111117893"/>
      <name val="Arial Black"/>
      <family val="2"/>
    </font>
    <font>
      <sz val="15"/>
      <color theme="6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12" fillId="9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6" fillId="2" borderId="0" xfId="0" applyFont="1" applyFill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/>
    <xf numFmtId="0" fontId="0" fillId="2" borderId="0" xfId="0" applyNumberFormat="1" applyFill="1"/>
    <xf numFmtId="0" fontId="7" fillId="2" borderId="0" xfId="0" applyNumberFormat="1" applyFont="1" applyFill="1" applyAlignment="1">
      <alignment vertical="center"/>
    </xf>
    <xf numFmtId="0" fontId="0" fillId="0" borderId="0" xfId="0" applyNumberFormat="1"/>
    <xf numFmtId="0" fontId="0" fillId="2" borderId="0" xfId="0" applyNumberFormat="1" applyFont="1" applyFill="1" applyBorder="1"/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/>
    <xf numFmtId="49" fontId="0" fillId="0" borderId="0" xfId="0" applyNumberFormat="1" applyFont="1"/>
    <xf numFmtId="166" fontId="0" fillId="34" borderId="0" xfId="0" applyNumberFormat="1" applyFont="1" applyFill="1" applyBorder="1" applyAlignment="1">
      <alignment horizontal="center"/>
    </xf>
    <xf numFmtId="166" fontId="0" fillId="35" borderId="0" xfId="0" applyNumberFormat="1" applyFont="1" applyFill="1" applyBorder="1" applyAlignment="1">
      <alignment horizontal="center"/>
    </xf>
    <xf numFmtId="49" fontId="29" fillId="0" borderId="0" xfId="0" applyNumberFormat="1" applyFont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49" fontId="29" fillId="0" borderId="0" xfId="0" applyNumberFormat="1" applyFont="1"/>
    <xf numFmtId="0" fontId="31" fillId="2" borderId="0" xfId="0" applyFont="1" applyFill="1"/>
    <xf numFmtId="0" fontId="31" fillId="0" borderId="0" xfId="0" applyFont="1" applyFill="1" applyBorder="1"/>
    <xf numFmtId="0" fontId="32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/>
    <xf numFmtId="0" fontId="31" fillId="0" borderId="0" xfId="0" applyFont="1"/>
    <xf numFmtId="49" fontId="34" fillId="0" borderId="0" xfId="0" applyNumberFormat="1" applyFont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49" fontId="34" fillId="0" borderId="0" xfId="0" applyNumberFormat="1" applyFont="1"/>
    <xf numFmtId="49" fontId="8" fillId="0" borderId="0" xfId="0" applyNumberFormat="1" applyFont="1" applyBorder="1"/>
    <xf numFmtId="49" fontId="10" fillId="0" borderId="0" xfId="0" applyNumberFormat="1" applyFont="1" applyBorder="1" applyAlignment="1">
      <alignment horizontal="left"/>
    </xf>
    <xf numFmtId="49" fontId="35" fillId="0" borderId="0" xfId="0" applyNumberFormat="1" applyFont="1"/>
    <xf numFmtId="49" fontId="36" fillId="0" borderId="0" xfId="0" applyNumberFormat="1" applyFont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31" fillId="35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31" fillId="35" borderId="0" xfId="0" applyNumberFormat="1" applyFont="1" applyFill="1" applyBorder="1"/>
    <xf numFmtId="0" fontId="31" fillId="35" borderId="0" xfId="0" applyNumberFormat="1" applyFont="1" applyFill="1"/>
    <xf numFmtId="0" fontId="0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/>
    <xf numFmtId="0" fontId="4" fillId="35" borderId="0" xfId="0" applyFont="1" applyFill="1" applyBorder="1" applyAlignment="1"/>
    <xf numFmtId="0" fontId="0" fillId="35" borderId="0" xfId="0" applyFont="1" applyFill="1" applyBorder="1"/>
    <xf numFmtId="0" fontId="0" fillId="35" borderId="0" xfId="0" applyFont="1" applyFill="1"/>
    <xf numFmtId="0" fontId="33" fillId="35" borderId="0" xfId="0" applyNumberFormat="1" applyFont="1" applyFill="1"/>
    <xf numFmtId="0" fontId="31" fillId="35" borderId="0" xfId="0" applyFont="1" applyFill="1"/>
    <xf numFmtId="49" fontId="37" fillId="0" borderId="0" xfId="0" applyNumberFormat="1" applyFont="1" applyAlignment="1">
      <alignment horizontal="left"/>
    </xf>
    <xf numFmtId="0" fontId="0" fillId="0" borderId="0" xfId="0" applyAlignment="1"/>
    <xf numFmtId="0" fontId="38" fillId="35" borderId="0" xfId="0" applyFont="1" applyFill="1" applyAlignment="1"/>
    <xf numFmtId="0" fontId="39" fillId="35" borderId="0" xfId="0" applyFont="1" applyFill="1" applyAlignment="1"/>
    <xf numFmtId="0" fontId="0" fillId="35" borderId="0" xfId="0" applyNumberFormat="1" applyFont="1" applyFill="1"/>
    <xf numFmtId="0" fontId="0" fillId="35" borderId="0" xfId="0" applyNumberFormat="1" applyFill="1"/>
    <xf numFmtId="0" fontId="31" fillId="35" borderId="0" xfId="0" applyFont="1" applyFill="1" applyBorder="1"/>
    <xf numFmtId="0" fontId="32" fillId="35" borderId="0" xfId="0" applyNumberFormat="1" applyFont="1" applyFill="1" applyBorder="1" applyAlignment="1"/>
    <xf numFmtId="166" fontId="2" fillId="35" borderId="0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40" fillId="35" borderId="0" xfId="0" applyFont="1" applyFill="1" applyBorder="1"/>
    <xf numFmtId="0" fontId="42" fillId="35" borderId="0" xfId="0" applyFont="1" applyFill="1" applyBorder="1" applyAlignment="1"/>
    <xf numFmtId="0" fontId="2" fillId="35" borderId="0" xfId="0" applyFont="1" applyFill="1" applyBorder="1" applyAlignment="1">
      <alignment horizontal="center"/>
    </xf>
    <xf numFmtId="0" fontId="43" fillId="35" borderId="0" xfId="0" applyNumberFormat="1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45" fillId="35" borderId="0" xfId="0" applyFont="1" applyFill="1" applyAlignment="1"/>
    <xf numFmtId="0" fontId="46" fillId="35" borderId="0" xfId="0" applyFont="1" applyFill="1" applyAlignment="1"/>
    <xf numFmtId="0" fontId="2" fillId="34" borderId="0" xfId="0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7" fillId="0" borderId="0" xfId="0" applyNumberFormat="1" applyFont="1"/>
    <xf numFmtId="0" fontId="34" fillId="0" borderId="0" xfId="0" applyNumberFormat="1" applyFont="1"/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Commentaire" xfId="20" builtinId="10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Feuilles" descr="Six feuilles positionnées en bas du calendrier, placées à différentes distances et selon différents angles." title="Image de calendrier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Compteu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13</xdr:col>
      <xdr:colOff>76199</xdr:colOff>
      <xdr:row>2</xdr:row>
      <xdr:rowOff>66675</xdr:rowOff>
    </xdr:to>
    <xdr:sp macro="" textlink="">
      <xdr:nvSpPr>
        <xdr:cNvPr id="6" name="Instructions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4" y="390526"/>
          <a:ext cx="34766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fr" sz="1000" b="0" i="1">
              <a:solidFill>
                <a:schemeClr val="accent5"/>
              </a:solidFill>
              <a:latin typeface="Calibri" panose="020F0502020204030204" pitchFamily="34" charset="0"/>
            </a:rPr>
            <a:t>Pour modifier l’année civile</a:t>
          </a:r>
          <a:r>
            <a:rPr lang="fr" sz="1000" b="0" i="1" baseline="0">
              <a:solidFill>
                <a:schemeClr val="accent5"/>
              </a:solidFill>
              <a:latin typeface="Calibri" panose="020F0502020204030204" pitchFamily="34" charset="0"/>
            </a:rPr>
            <a:t>, cliquez sur le compteur</a:t>
          </a:r>
          <a:endParaRPr lang="en-US" sz="1000" b="0" i="1">
            <a:solidFill>
              <a:schemeClr val="accent5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19</xdr:col>
      <xdr:colOff>247650</xdr:colOff>
      <xdr:row>2</xdr:row>
      <xdr:rowOff>28575</xdr:rowOff>
    </xdr:from>
    <xdr:to>
      <xdr:col>20</xdr:col>
      <xdr:colOff>1394079</xdr:colOff>
      <xdr:row>9</xdr:row>
      <xdr:rowOff>136779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600075"/>
          <a:ext cx="1441704" cy="144170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P79"/>
  <sheetViews>
    <sheetView showGridLines="0" tabSelected="1" topLeftCell="A46" zoomScaleNormal="100" workbookViewId="0">
      <selection activeCell="U56" sqref="U56"/>
    </sheetView>
  </sheetViews>
  <sheetFormatPr baseColWidth="10" defaultColWidth="9.5" defaultRowHeight="12.75" x14ac:dyDescent="0.25"/>
  <cols>
    <col min="1" max="1" width="2.5" style="1" customWidth="1"/>
    <col min="2" max="2" width="5.1640625" style="35" customWidth="1"/>
    <col min="3" max="9" width="5" style="1" customWidth="1"/>
    <col min="10" max="10" width="5" style="35" customWidth="1"/>
    <col min="11" max="17" width="5" style="1" customWidth="1"/>
    <col min="18" max="18" width="2.1640625" style="1" customWidth="1"/>
    <col min="19" max="19" width="1.1640625" style="10" customWidth="1"/>
    <col min="20" max="20" width="5.1640625" style="18" customWidth="1"/>
    <col min="21" max="21" width="42" style="10" customWidth="1"/>
    <col min="22" max="22" width="9.33203125" style="10" customWidth="1"/>
    <col min="23" max="23" width="13.5" style="10" customWidth="1"/>
    <col min="24" max="43" width="9.33203125" style="10" customWidth="1"/>
    <col min="44" max="44" width="9.5" style="10" customWidth="1"/>
    <col min="45" max="16384" width="9.5" style="10"/>
  </cols>
  <sheetData>
    <row r="1" spans="2:42" ht="30" customHeight="1" x14ac:dyDescent="0.25">
      <c r="B1" s="30"/>
      <c r="C1" s="43">
        <v>2020</v>
      </c>
      <c r="D1" s="43"/>
      <c r="E1" s="43"/>
      <c r="F1" s="43"/>
      <c r="G1" s="6" t="s">
        <v>28</v>
      </c>
      <c r="H1" s="5"/>
      <c r="I1" s="5"/>
      <c r="J1" s="30"/>
      <c r="K1" s="5"/>
      <c r="L1" s="5"/>
      <c r="M1" s="5"/>
      <c r="N1" s="5"/>
      <c r="O1" s="5"/>
      <c r="P1" s="5"/>
      <c r="Q1" s="5"/>
      <c r="R1" s="5"/>
      <c r="S1" s="15"/>
      <c r="T1" s="16"/>
      <c r="U1" s="17" t="s">
        <v>18</v>
      </c>
      <c r="V1" s="15"/>
      <c r="W1" s="15"/>
      <c r="X1" s="18"/>
      <c r="Y1" s="18"/>
      <c r="Z1" s="18"/>
      <c r="AA1" s="18"/>
    </row>
    <row r="2" spans="2:42" ht="15" customHeight="1" x14ac:dyDescent="0.25">
      <c r="C2" s="2"/>
      <c r="D2" s="2"/>
      <c r="E2" s="2"/>
      <c r="F2" s="2"/>
      <c r="G2" s="2"/>
      <c r="H2" s="2"/>
      <c r="I2" s="2"/>
      <c r="J2" s="31"/>
      <c r="K2" s="2"/>
      <c r="L2" s="2"/>
      <c r="M2" s="2"/>
      <c r="N2" s="2"/>
      <c r="O2" s="2"/>
      <c r="P2" s="2"/>
      <c r="Q2" s="2"/>
      <c r="R2" s="2"/>
      <c r="S2" s="15"/>
    </row>
    <row r="3" spans="2:42" ht="15" customHeight="1" x14ac:dyDescent="0.4">
      <c r="B3" s="31"/>
      <c r="C3" s="7" t="s">
        <v>0</v>
      </c>
      <c r="D3" s="3"/>
      <c r="E3" s="3"/>
      <c r="F3" s="3"/>
      <c r="G3" s="3"/>
      <c r="H3" s="3"/>
      <c r="I3" s="3"/>
      <c r="J3" s="32"/>
      <c r="K3" s="4" t="s">
        <v>12</v>
      </c>
      <c r="L3" s="3"/>
      <c r="M3" s="3"/>
      <c r="N3" s="3"/>
      <c r="O3" s="3"/>
      <c r="P3" s="3"/>
      <c r="Q3" s="3"/>
      <c r="R3" s="2"/>
      <c r="S3" s="19"/>
      <c r="U3" s="20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2:42" ht="15" customHeight="1" x14ac:dyDescent="0.25">
      <c r="B4" s="31"/>
      <c r="C4" s="11" t="s">
        <v>1</v>
      </c>
      <c r="D4" s="11" t="s">
        <v>7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33"/>
      <c r="K4" s="12" t="s">
        <v>1</v>
      </c>
      <c r="L4" s="12" t="s">
        <v>7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2"/>
      <c r="S4" s="15"/>
      <c r="U4" s="21"/>
      <c r="Z4" s="9"/>
      <c r="AH4" s="9"/>
      <c r="AP4" s="9"/>
    </row>
    <row r="5" spans="2:42" ht="15" customHeight="1" x14ac:dyDescent="0.25">
      <c r="B5" s="31"/>
      <c r="C5" s="14" t="str">
        <f>IF(DAY(JanSun1)=1,"",IF(AND(YEAR(JanSun1+1)=AnnéeCalendrier,MONTH(JanSun1+1)=1),JanSun1+1,""))</f>
        <v/>
      </c>
      <c r="D5" s="14" t="str">
        <f>IF(DAY(JanSun1)=1,"",IF(AND(YEAR(JanSun1+2)=AnnéeCalendrier,MONTH(JanSun1+2)=1),JanSun1+2,""))</f>
        <v/>
      </c>
      <c r="E5" s="14">
        <f>IF(DAY(JanSun1)=1,"",IF(AND(YEAR(JanSun1+3)=AnnéeCalendrier,MONTH(JanSun1+3)=1),JanSun1+3,""))</f>
        <v>43831</v>
      </c>
      <c r="F5" s="14">
        <f>IF(DAY(JanSun1)=1,"",IF(AND(YEAR(JanSun1+4)=AnnéeCalendrier,MONTH(JanSun1+4)=1),JanSun1+4,""))</f>
        <v>43832</v>
      </c>
      <c r="G5" s="14">
        <f>IF(DAY(JanSun1)=1,"",IF(AND(YEAR(JanSun1+5)=AnnéeCalendrier,MONTH(JanSun1+5)=1),JanSun1+5,""))</f>
        <v>43833</v>
      </c>
      <c r="H5" s="14">
        <f>IF(DAY(JanSun1)=1,"",IF(AND(YEAR(JanSun1+6)=AnnéeCalendrier,MONTH(JanSun1+6)=1),JanSun1+6,""))</f>
        <v>43834</v>
      </c>
      <c r="I5" s="14">
        <f>IF(DAY(JanSun1)=1,IF(AND(YEAR(JanSun1)=AnnéeCalendrier,MONTH(JanSun1)=1),JanSun1,""),IF(AND(YEAR(JanSun1+7)=AnnéeCalendrier,MONTH(JanSun1+7)=1),JanSun1+7,""))</f>
        <v>43835</v>
      </c>
      <c r="J5" s="33"/>
      <c r="K5" s="14" t="str">
        <f>IF(DAY(FebSun1)=1,"",IF(AND(YEAR(FebSun1+1)=AnnéeCalendrier,MONTH(FebSun1+1)=2),FebSun1+1,""))</f>
        <v/>
      </c>
      <c r="L5" s="14" t="str">
        <f>IF(DAY(FebSun1)=1,"",IF(AND(YEAR(FebSun1+2)=AnnéeCalendrier,MONTH(FebSun1+2)=2),FebSun1+2,""))</f>
        <v/>
      </c>
      <c r="M5" s="14" t="str">
        <f>IF(DAY(FebSun1)=1,"",IF(AND(YEAR(FebSun1+3)=AnnéeCalendrier,MONTH(FebSun1+3)=2),FebSun1+3,""))</f>
        <v/>
      </c>
      <c r="N5" s="14" t="str">
        <f>IF(DAY(FebSun1)=1,"",IF(AND(YEAR(FebSun1+4)=AnnéeCalendrier,MONTH(FebSun1+4)=2),FebSun1+4,""))</f>
        <v/>
      </c>
      <c r="O5" s="14" t="str">
        <f>IF(DAY(FebSun1)=1,"",IF(AND(YEAR(FebSun1+5)=AnnéeCalendrier,MONTH(FebSun1+5)=2),FebSun1+5,""))</f>
        <v/>
      </c>
      <c r="P5" s="14">
        <f>IF(DAY(FebSun1)=1,"",IF(AND(YEAR(FebSun1+6)=AnnéeCalendrier,MONTH(FebSun1+6)=2),FebSun1+6,""))</f>
        <v>43862</v>
      </c>
      <c r="Q5" s="14">
        <f>IF(DAY(FebSun1)=1,IF(AND(YEAR(FebSun1)=AnnéeCalendrier,MONTH(FebSun1)=2),FebSun1,""),IF(AND(YEAR(FebSun1+7)=AnnéeCalendrier,MONTH(FebSun1+7)=2),FebSun1+7,""))</f>
        <v>43863</v>
      </c>
      <c r="R5" s="2"/>
      <c r="S5" s="15"/>
      <c r="U5" s="22"/>
      <c r="Z5" s="9"/>
      <c r="AH5" s="9"/>
      <c r="AP5" s="9"/>
    </row>
    <row r="6" spans="2:42" ht="15" customHeight="1" x14ac:dyDescent="0.25">
      <c r="B6" s="31"/>
      <c r="C6" s="14">
        <f>IF(DAY(JanSun1)=1,IF(AND(YEAR(JanSun1+1)=AnnéeCalendrier,MONTH(JanSun1+1)=1),JanSun1+1,""),IF(AND(YEAR(JanSun1+8)=AnnéeCalendrier,MONTH(JanSun1+8)=1),JanSun1+8,""))</f>
        <v>43836</v>
      </c>
      <c r="D6" s="14">
        <f>IF(DAY(JanSun1)=1,IF(AND(YEAR(JanSun1+2)=AnnéeCalendrier,MONTH(JanSun1+2)=1),JanSun1+2,""),IF(AND(YEAR(JanSun1+9)=AnnéeCalendrier,MONTH(JanSun1+9)=1),JanSun1+9,""))</f>
        <v>43837</v>
      </c>
      <c r="E6" s="26">
        <f>IF(DAY(JanSun1)=1,IF(AND(YEAR(JanSun1+3)=AnnéeCalendrier,MONTH(JanSun1+3)=1),JanSun1+3,""),IF(AND(YEAR(JanSun1+10)=AnnéeCalendrier,MONTH(JanSun1+10)=1),JanSun1+10,""))</f>
        <v>43838</v>
      </c>
      <c r="F6" s="26">
        <f>IF(DAY(JanSun1)=1,IF(AND(YEAR(JanSun1+4)=AnnéeCalendrier,MONTH(JanSun1+4)=1),JanSun1+4,""),IF(AND(YEAR(JanSun1+11)=AnnéeCalendrier,MONTH(JanSun1+11)=1),JanSun1+11,""))</f>
        <v>43839</v>
      </c>
      <c r="G6" s="26">
        <f>IF(DAY(JanSun1)=1,IF(AND(YEAR(JanSun1+5)=AnnéeCalendrier,MONTH(JanSun1+5)=1),JanSun1+5,""),IF(AND(YEAR(JanSun1+12)=AnnéeCalendrier,MONTH(JanSun1+12)=1),JanSun1+12,""))</f>
        <v>43840</v>
      </c>
      <c r="H6" s="26">
        <f>IF(DAY(JanSun1)=1,IF(AND(YEAR(JanSun1+6)=AnnéeCalendrier,MONTH(JanSun1+6)=1),JanSun1+6,""),IF(AND(YEAR(JanSun1+13)=AnnéeCalendrier,MONTH(JanSun1+13)=1),JanSun1+13,""))</f>
        <v>43841</v>
      </c>
      <c r="I6" s="26">
        <f>IF(DAY(JanSun1)=1,IF(AND(YEAR(JanSun1+7)=AnnéeCalendrier,MONTH(JanSun1+7)=1),JanSun1+7,""),IF(AND(YEAR(JanSun1+14)=AnnéeCalendrier,MONTH(JanSun1+14)=1),JanSun1+14,""))</f>
        <v>43842</v>
      </c>
      <c r="J6" s="44"/>
      <c r="K6" s="26">
        <f>IF(DAY(FebSun1)=1,IF(AND(YEAR(FebSun1+1)=AnnéeCalendrier,MONTH(FebSun1+1)=2),FebSun1+1,""),IF(AND(YEAR(FebSun1+8)=AnnéeCalendrier,MONTH(FebSun1+8)=2),FebSun1+8,""))</f>
        <v>43864</v>
      </c>
      <c r="L6" s="26">
        <f>IF(DAY(FebSun1)=1,IF(AND(YEAR(FebSun1+2)=AnnéeCalendrier,MONTH(FebSun1+2)=2),FebSun1+2,""),IF(AND(YEAR(FebSun1+9)=AnnéeCalendrier,MONTH(FebSun1+9)=2),FebSun1+9,""))</f>
        <v>43865</v>
      </c>
      <c r="M6" s="26">
        <f>IF(DAY(FebSun1)=1,IF(AND(YEAR(FebSun1+3)=AnnéeCalendrier,MONTH(FebSun1+3)=2),FebSun1+3,""),IF(AND(YEAR(FebSun1+10)=AnnéeCalendrier,MONTH(FebSun1+10)=2),FebSun1+10,""))</f>
        <v>43866</v>
      </c>
      <c r="N6" s="26">
        <f>IF(DAY(FebSun1)=1,IF(AND(YEAR(FebSun1+4)=AnnéeCalendrier,MONTH(FebSun1+4)=2),FebSun1+4,""),IF(AND(YEAR(FebSun1+11)=AnnéeCalendrier,MONTH(FebSun1+11)=2),FebSun1+11,""))</f>
        <v>43867</v>
      </c>
      <c r="O6" s="14">
        <f>IF(DAY(FebSun1)=1,IF(AND(YEAR(FebSun1+5)=AnnéeCalendrier,MONTH(FebSun1+5)=2),FebSun1+5,""),IF(AND(YEAR(FebSun1+12)=AnnéeCalendrier,MONTH(FebSun1+12)=2),FebSun1+12,""))</f>
        <v>43868</v>
      </c>
      <c r="P6" s="14">
        <f>IF(DAY(FebSun1)=1,IF(AND(YEAR(FebSun1+6)=AnnéeCalendrier,MONTH(FebSun1+6)=2),FebSun1+6,""),IF(AND(YEAR(FebSun1+13)=AnnéeCalendrier,MONTH(FebSun1+13)=2),FebSun1+13,""))</f>
        <v>43869</v>
      </c>
      <c r="Q6" s="14">
        <f>IF(DAY(FebSun1)=1,IF(AND(YEAR(FebSun1+7)=AnnéeCalendrier,MONTH(FebSun1+7)=2),FebSun1+7,""),IF(AND(YEAR(FebSun1+14)=AnnéeCalendrier,MONTH(FebSun1+14)=2),FebSun1+14,""))</f>
        <v>43870</v>
      </c>
      <c r="R6" s="2"/>
      <c r="S6" s="15"/>
      <c r="U6" s="42"/>
      <c r="Z6" s="9"/>
      <c r="AH6" s="9"/>
      <c r="AP6" s="9"/>
    </row>
    <row r="7" spans="2:42" ht="15" customHeight="1" x14ac:dyDescent="0.25">
      <c r="B7" s="31"/>
      <c r="C7" s="14">
        <f>IF(DAY(JanSun1)=1,IF(AND(YEAR(JanSun1+8)=AnnéeCalendrier,MONTH(JanSun1+8)=1),JanSun1+8,""),IF(AND(YEAR(JanSun1+15)=AnnéeCalendrier,MONTH(JanSun1+15)=1),JanSun1+15,""))</f>
        <v>43843</v>
      </c>
      <c r="D7" s="14">
        <f>IF(DAY(JanSun1)=1,IF(AND(YEAR(JanSun1+9)=AnnéeCalendrier,MONTH(JanSun1+9)=1),JanSun1+9,""),IF(AND(YEAR(JanSun1+16)=AnnéeCalendrier,MONTH(JanSun1+16)=1),JanSun1+16,""))</f>
        <v>43844</v>
      </c>
      <c r="E7" s="26">
        <f>IF(DAY(JanSun1)=1,IF(AND(YEAR(JanSun1+10)=AnnéeCalendrier,MONTH(JanSun1+10)=1),JanSun1+10,""),IF(AND(YEAR(JanSun1+17)=AnnéeCalendrier,MONTH(JanSun1+17)=1),JanSun1+17,""))</f>
        <v>43845</v>
      </c>
      <c r="F7" s="26">
        <f>IF(DAY(JanSun1)=1,IF(AND(YEAR(JanSun1+11)=AnnéeCalendrier,MONTH(JanSun1+11)=1),JanSun1+11,""),IF(AND(YEAR(JanSun1+18)=AnnéeCalendrier,MONTH(JanSun1+18)=1),JanSun1+18,""))</f>
        <v>43846</v>
      </c>
      <c r="G7" s="26">
        <f>IF(DAY(JanSun1)=1,IF(AND(YEAR(JanSun1+12)=AnnéeCalendrier,MONTH(JanSun1+12)=1),JanSun1+12,""),IF(AND(YEAR(JanSun1+19)=AnnéeCalendrier,MONTH(JanSun1+19)=1),JanSun1+19,""))</f>
        <v>43847</v>
      </c>
      <c r="H7" s="26">
        <f>IF(DAY(JanSun1)=1,IF(AND(YEAR(JanSun1+13)=AnnéeCalendrier,MONTH(JanSun1+13)=1),JanSun1+13,""),IF(AND(YEAR(JanSun1+20)=AnnéeCalendrier,MONTH(JanSun1+20)=1),JanSun1+20,""))</f>
        <v>43848</v>
      </c>
      <c r="I7" s="26">
        <f>IF(DAY(JanSun1)=1,IF(AND(YEAR(JanSun1+14)=AnnéeCalendrier,MONTH(JanSun1+14)=1),JanSun1+14,""),IF(AND(YEAR(JanSun1+21)=AnnéeCalendrier,MONTH(JanSun1+21)=1),JanSun1+21,""))</f>
        <v>43849</v>
      </c>
      <c r="J7" s="44"/>
      <c r="K7" s="26">
        <f>IF(DAY(FebSun1)=1,IF(AND(YEAR(FebSun1+8)=AnnéeCalendrier,MONTH(FebSun1+8)=2),FebSun1+8,""),IF(AND(YEAR(FebSun1+15)=AnnéeCalendrier,MONTH(FebSun1+15)=2),FebSun1+15,""))</f>
        <v>43871</v>
      </c>
      <c r="L7" s="26">
        <f>IF(DAY(FebSun1)=1,IF(AND(YEAR(FebSun1+9)=AnnéeCalendrier,MONTH(FebSun1+9)=2),FebSun1+9,""),IF(AND(YEAR(FebSun1+16)=AnnéeCalendrier,MONTH(FebSun1+16)=2),FebSun1+16,""))</f>
        <v>43872</v>
      </c>
      <c r="M7" s="26">
        <f>IF(DAY(FebSun1)=1,IF(AND(YEAR(FebSun1+10)=AnnéeCalendrier,MONTH(FebSun1+10)=2),FebSun1+10,""),IF(AND(YEAR(FebSun1+17)=AnnéeCalendrier,MONTH(FebSun1+17)=2),FebSun1+17,""))</f>
        <v>43873</v>
      </c>
      <c r="N7" s="26">
        <f>IF(DAY(FebSun1)=1,IF(AND(YEAR(FebSun1+11)=AnnéeCalendrier,MONTH(FebSun1+11)=2),FebSun1+11,""),IF(AND(YEAR(FebSun1+18)=AnnéeCalendrier,MONTH(FebSun1+18)=2),FebSun1+18,""))</f>
        <v>43874</v>
      </c>
      <c r="O7" s="14">
        <f>IF(DAY(FebSun1)=1,IF(AND(YEAR(FebSun1+12)=AnnéeCalendrier,MONTH(FebSun1+12)=2),FebSun1+12,""),IF(AND(YEAR(FebSun1+19)=AnnéeCalendrier,MONTH(FebSun1+19)=2),FebSun1+19,""))</f>
        <v>43875</v>
      </c>
      <c r="P7" s="14">
        <f>IF(DAY(FebSun1)=1,IF(AND(YEAR(FebSun1+13)=AnnéeCalendrier,MONTH(FebSun1+13)=2),FebSun1+13,""),IF(AND(YEAR(FebSun1+20)=AnnéeCalendrier,MONTH(FebSun1+20)=2),FebSun1+20,""))</f>
        <v>43876</v>
      </c>
      <c r="Q7" s="14">
        <f>IF(DAY(FebSun1)=1,IF(AND(YEAR(FebSun1+14)=AnnéeCalendrier,MONTH(FebSun1+14)=2),FebSun1+14,""),IF(AND(YEAR(FebSun1+21)=AnnéeCalendrier,MONTH(FebSun1+21)=2),FebSun1+21,""))</f>
        <v>43877</v>
      </c>
      <c r="R7" s="2"/>
      <c r="S7" s="15"/>
      <c r="U7" s="21"/>
      <c r="Z7" s="9"/>
      <c r="AH7" s="9"/>
      <c r="AP7" s="9"/>
    </row>
    <row r="8" spans="2:42" ht="15" customHeight="1" x14ac:dyDescent="0.25">
      <c r="B8" s="31"/>
      <c r="C8" s="14">
        <f>IF(DAY(JanSun1)=1,IF(AND(YEAR(JanSun1+15)=AnnéeCalendrier,MONTH(JanSun1+15)=1),JanSun1+15,""),IF(AND(YEAR(JanSun1+22)=AnnéeCalendrier,MONTH(JanSun1+22)=1),JanSun1+22,""))</f>
        <v>43850</v>
      </c>
      <c r="D8" s="14">
        <f>IF(DAY(JanSun1)=1,IF(AND(YEAR(JanSun1+16)=AnnéeCalendrier,MONTH(JanSun1+16)=1),JanSun1+16,""),IF(AND(YEAR(JanSun1+23)=AnnéeCalendrier,MONTH(JanSun1+23)=1),JanSun1+23,""))</f>
        <v>43851</v>
      </c>
      <c r="E8" s="26">
        <f>IF(DAY(JanSun1)=1,IF(AND(YEAR(JanSun1+17)=AnnéeCalendrier,MONTH(JanSun1+17)=1),JanSun1+17,""),IF(AND(YEAR(JanSun1+24)=AnnéeCalendrier,MONTH(JanSun1+24)=1),JanSun1+24,""))</f>
        <v>43852</v>
      </c>
      <c r="F8" s="26">
        <f>IF(DAY(JanSun1)=1,IF(AND(YEAR(JanSun1+18)=AnnéeCalendrier,MONTH(JanSun1+18)=1),JanSun1+18,""),IF(AND(YEAR(JanSun1+25)=AnnéeCalendrier,MONTH(JanSun1+25)=1),JanSun1+25,""))</f>
        <v>43853</v>
      </c>
      <c r="G8" s="26">
        <f>IF(DAY(JanSun1)=1,IF(AND(YEAR(JanSun1+19)=AnnéeCalendrier,MONTH(JanSun1+19)=1),JanSun1+19,""),IF(AND(YEAR(JanSun1+26)=AnnéeCalendrier,MONTH(JanSun1+26)=1),JanSun1+26,""))</f>
        <v>43854</v>
      </c>
      <c r="H8" s="26">
        <f>IF(DAY(JanSun1)=1,IF(AND(YEAR(JanSun1+20)=AnnéeCalendrier,MONTH(JanSun1+20)=1),JanSun1+20,""),IF(AND(YEAR(JanSun1+27)=AnnéeCalendrier,MONTH(JanSun1+27)=1),JanSun1+27,""))</f>
        <v>43855</v>
      </c>
      <c r="I8" s="26">
        <f>IF(DAY(JanSun1)=1,IF(AND(YEAR(JanSun1+21)=AnnéeCalendrier,MONTH(JanSun1+21)=1),JanSun1+21,""),IF(AND(YEAR(JanSun1+28)=AnnéeCalendrier,MONTH(JanSun1+28)=1),JanSun1+28,""))</f>
        <v>43856</v>
      </c>
      <c r="J8" s="44"/>
      <c r="K8" s="26">
        <f>IF(DAY(FebSun1)=1,IF(AND(YEAR(FebSun1+15)=AnnéeCalendrier,MONTH(FebSun1+15)=2),FebSun1+15,""),IF(AND(YEAR(FebSun1+22)=AnnéeCalendrier,MONTH(FebSun1+22)=2),FebSun1+22,""))</f>
        <v>43878</v>
      </c>
      <c r="L8" s="26">
        <f>IF(DAY(FebSun1)=1,IF(AND(YEAR(FebSun1+16)=AnnéeCalendrier,MONTH(FebSun1+16)=2),FebSun1+16,""),IF(AND(YEAR(FebSun1+23)=AnnéeCalendrier,MONTH(FebSun1+23)=2),FebSun1+23,""))</f>
        <v>43879</v>
      </c>
      <c r="M8" s="26">
        <f>IF(DAY(FebSun1)=1,IF(AND(YEAR(FebSun1+17)=AnnéeCalendrier,MONTH(FebSun1+17)=2),FebSun1+17,""),IF(AND(YEAR(FebSun1+24)=AnnéeCalendrier,MONTH(FebSun1+24)=2),FebSun1+24,""))</f>
        <v>43880</v>
      </c>
      <c r="N8" s="26">
        <f>IF(DAY(FebSun1)=1,IF(AND(YEAR(FebSun1+18)=AnnéeCalendrier,MONTH(FebSun1+18)=2),FebSun1+18,""),IF(AND(YEAR(FebSun1+25)=AnnéeCalendrier,MONTH(FebSun1+25)=2),FebSun1+25,""))</f>
        <v>43881</v>
      </c>
      <c r="O8" s="14">
        <f>IF(DAY(FebSun1)=1,IF(AND(YEAR(FebSun1+19)=AnnéeCalendrier,MONTH(FebSun1+19)=2),FebSun1+19,""),IF(AND(YEAR(FebSun1+26)=AnnéeCalendrier,MONTH(FebSun1+26)=2),FebSun1+26,""))</f>
        <v>43882</v>
      </c>
      <c r="P8" s="14">
        <f>IF(DAY(FebSun1)=1,IF(AND(YEAR(FebSun1+20)=AnnéeCalendrier,MONTH(FebSun1+20)=2),FebSun1+20,""),IF(AND(YEAR(FebSun1+27)=AnnéeCalendrier,MONTH(FebSun1+27)=2),FebSun1+27,""))</f>
        <v>43883</v>
      </c>
      <c r="Q8" s="14">
        <f>IF(DAY(FebSun1)=1,IF(AND(YEAR(FebSun1+21)=AnnéeCalendrier,MONTH(FebSun1+21)=2),FebSun1+21,""),IF(AND(YEAR(FebSun1+28)=AnnéeCalendrier,MONTH(FebSun1+28)=2),FebSun1+28,""))</f>
        <v>43884</v>
      </c>
      <c r="R8" s="2"/>
      <c r="S8" s="15"/>
      <c r="U8" s="22"/>
      <c r="Z8" s="9"/>
      <c r="AH8" s="9"/>
      <c r="AP8" s="9"/>
    </row>
    <row r="9" spans="2:42" ht="15" customHeight="1" x14ac:dyDescent="0.25">
      <c r="B9" s="31"/>
      <c r="C9" s="14">
        <f>IF(DAY(JanSun1)=1,IF(AND(YEAR(JanSun1+22)=AnnéeCalendrier,MONTH(JanSun1+22)=1),JanSun1+22,""),IF(AND(YEAR(JanSun1+29)=AnnéeCalendrier,MONTH(JanSun1+29)=1),JanSun1+29,""))</f>
        <v>43857</v>
      </c>
      <c r="D9" s="14">
        <f>IF(DAY(JanSun1)=1,IF(AND(YEAR(JanSun1+23)=AnnéeCalendrier,MONTH(JanSun1+23)=1),JanSun1+23,""),IF(AND(YEAR(JanSun1+30)=AnnéeCalendrier,MONTH(JanSun1+30)=1),JanSun1+30,""))</f>
        <v>43858</v>
      </c>
      <c r="E9" s="26">
        <f>IF(DAY(JanSun1)=1,IF(AND(YEAR(JanSun1+24)=AnnéeCalendrier,MONTH(JanSun1+24)=1),JanSun1+24,""),IF(AND(YEAR(JanSun1+31)=AnnéeCalendrier,MONTH(JanSun1+31)=1),JanSun1+31,""))</f>
        <v>43859</v>
      </c>
      <c r="F9" s="26">
        <f>IF(DAY(JanSun1)=1,IF(AND(YEAR(JanSun1+25)=AnnéeCalendrier,MONTH(JanSun1+25)=1),JanSun1+25,""),IF(AND(YEAR(JanSun1+32)=AnnéeCalendrier,MONTH(JanSun1+32)=1),JanSun1+32,""))</f>
        <v>43860</v>
      </c>
      <c r="G9" s="26">
        <f>IF(DAY(JanSun1)=1,IF(AND(YEAR(JanSun1+26)=AnnéeCalendrier,MONTH(JanSun1+26)=1),JanSun1+26,""),IF(AND(YEAR(JanSun1+33)=AnnéeCalendrier,MONTH(JanSun1+33)=1),JanSun1+33,""))</f>
        <v>43861</v>
      </c>
      <c r="H9" s="26" t="str">
        <f>IF(DAY(JanSun1)=1,IF(AND(YEAR(JanSun1+27)=AnnéeCalendrier,MONTH(JanSun1+27)=1),JanSun1+27,""),IF(AND(YEAR(JanSun1+34)=AnnéeCalendrier,MONTH(JanSun1+34)=1),JanSun1+34,""))</f>
        <v/>
      </c>
      <c r="I9" s="26" t="str">
        <f>IF(DAY(JanSun1)=1,IF(AND(YEAR(JanSun1+28)=AnnéeCalendrier,MONTH(JanSun1+28)=1),JanSun1+28,""),IF(AND(YEAR(JanSun1+35)=AnnéeCalendrier,MONTH(JanSun1+35)=1),JanSun1+35,""))</f>
        <v/>
      </c>
      <c r="J9" s="44"/>
      <c r="K9" s="26">
        <f>IF(DAY(FebSun1)=1,IF(AND(YEAR(FebSun1+22)=AnnéeCalendrier,MONTH(FebSun1+22)=2),FebSun1+22,""),IF(AND(YEAR(FebSun1+29)=AnnéeCalendrier,MONTH(FebSun1+29)=2),FebSun1+29,""))</f>
        <v>43885</v>
      </c>
      <c r="L9" s="26">
        <f>IF(DAY(FebSun1)=1,IF(AND(YEAR(FebSun1+23)=AnnéeCalendrier,MONTH(FebSun1+23)=2),FebSun1+23,""),IF(AND(YEAR(FebSun1+30)=AnnéeCalendrier,MONTH(FebSun1+30)=2),FebSun1+30,""))</f>
        <v>43886</v>
      </c>
      <c r="M9" s="26">
        <f>IF(DAY(FebSun1)=1,IF(AND(YEAR(FebSun1+24)=AnnéeCalendrier,MONTH(FebSun1+24)=2),FebSun1+24,""),IF(AND(YEAR(FebSun1+31)=AnnéeCalendrier,MONTH(FebSun1+31)=2),FebSun1+31,""))</f>
        <v>43887</v>
      </c>
      <c r="N9" s="26">
        <f>IF(DAY(FebSun1)=1,IF(AND(YEAR(FebSun1+25)=AnnéeCalendrier,MONTH(FebSun1+25)=2),FebSun1+25,""),IF(AND(YEAR(FebSun1+32)=AnnéeCalendrier,MONTH(FebSun1+32)=2),FebSun1+32,""))</f>
        <v>43888</v>
      </c>
      <c r="O9" s="14">
        <f>IF(DAY(FebSun1)=1,IF(AND(YEAR(FebSun1+26)=AnnéeCalendrier,MONTH(FebSun1+26)=2),FebSun1+26,""),IF(AND(YEAR(FebSun1+33)=AnnéeCalendrier,MONTH(FebSun1+33)=2),FebSun1+33,""))</f>
        <v>43889</v>
      </c>
      <c r="P9" s="14">
        <f>IF(DAY(FebSun1)=1,IF(AND(YEAR(FebSun1+27)=AnnéeCalendrier,MONTH(FebSun1+27)=2),FebSun1+27,""),IF(AND(YEAR(FebSun1+34)=AnnéeCalendrier,MONTH(FebSun1+34)=2),FebSun1+34,""))</f>
        <v>43890</v>
      </c>
      <c r="Q9" s="14" t="str">
        <f>IF(DAY(FebSun1)=1,IF(AND(YEAR(FebSun1+28)=AnnéeCalendrier,MONTH(FebSun1+28)=2),FebSun1+28,""),IF(AND(YEAR(FebSun1+35)=AnnéeCalendrier,MONTH(FebSun1+35)=2),FebSun1+35,""))</f>
        <v/>
      </c>
      <c r="R9" s="2"/>
      <c r="S9" s="15"/>
      <c r="U9" s="20"/>
      <c r="Z9" s="9"/>
      <c r="AH9" s="9"/>
      <c r="AP9" s="9"/>
    </row>
    <row r="10" spans="2:42" ht="15" customHeight="1" x14ac:dyDescent="0.25">
      <c r="B10" s="31"/>
      <c r="C10" s="14" t="str">
        <f>IF(DAY(JanSun1)=1,IF(AND(YEAR(JanSun1+29)=AnnéeCalendrier,MONTH(JanSun1+29)=1),JanSun1+29,""),IF(AND(YEAR(JanSun1+36)=AnnéeCalendrier,MONTH(JanSun1+36)=1),JanSun1+36,""))</f>
        <v/>
      </c>
      <c r="D10" s="14" t="str">
        <f>IF(DAY(JanSun1)=1,IF(AND(YEAR(JanSun1+30)=AnnéeCalendrier,MONTH(JanSun1+30)=1),JanSun1+30,""),IF(AND(YEAR(JanSun1+37)=AnnéeCalendrier,MONTH(JanSun1+37)=1),JanSun1+37,""))</f>
        <v/>
      </c>
      <c r="E10" s="14" t="str">
        <f>IF(DAY(JanSun1)=1,IF(AND(YEAR(JanSun1+31)=AnnéeCalendrier,MONTH(JanSun1+31)=1),JanSun1+31,""),IF(AND(YEAR(JanSun1+38)=AnnéeCalendrier,MONTH(JanSun1+38)=1),JanSun1+38,""))</f>
        <v/>
      </c>
      <c r="F10" s="14" t="str">
        <f>IF(DAY(JanSun1)=1,IF(AND(YEAR(JanSun1+32)=AnnéeCalendrier,MONTH(JanSun1+32)=1),JanSun1+32,""),IF(AND(YEAR(JanSun1+39)=AnnéeCalendrier,MONTH(JanSun1+39)=1),JanSun1+39,""))</f>
        <v/>
      </c>
      <c r="G10" s="14" t="str">
        <f>IF(DAY(JanSun1)=1,IF(AND(YEAR(JanSun1+33)=AnnéeCalendrier,MONTH(JanSun1+33)=1),JanSun1+33,""),IF(AND(YEAR(JanSun1+40)=AnnéeCalendrier,MONTH(JanSun1+40)=1),JanSun1+40,""))</f>
        <v/>
      </c>
      <c r="H10" s="14" t="str">
        <f>IF(DAY(JanSun1)=1,IF(AND(YEAR(JanSun1+34)=AnnéeCalendrier,MONTH(JanSun1+34)=1),JanSun1+34,""),IF(AND(YEAR(JanSun1+41)=AnnéeCalendrier,MONTH(JanSun1+41)=1),JanSun1+41,""))</f>
        <v/>
      </c>
      <c r="I10" s="14" t="str">
        <f>IF(DAY(JanSun1)=1,IF(AND(YEAR(JanSun1+35)=AnnéeCalendrier,MONTH(JanSun1+35)=1),JanSun1+35,""),IF(AND(YEAR(JanSun1+42)=AnnéeCalendrier,MONTH(JanSun1+42)=1),JanSun1+42,""))</f>
        <v/>
      </c>
      <c r="J10" s="33"/>
      <c r="K10" s="14" t="str">
        <f>IF(DAY(FebSun1)=1,IF(AND(YEAR(FebSun1+29)=AnnéeCalendrier,MONTH(FebSun1+29)=2),FebSun1+29,""),IF(AND(YEAR(FebSun1+36)=AnnéeCalendrier,MONTH(FebSun1+36)=2),FebSun1+36,""))</f>
        <v/>
      </c>
      <c r="L10" s="14" t="str">
        <f>IF(DAY(FebSun1)=1,IF(AND(YEAR(FebSun1+30)=AnnéeCalendrier,MONTH(FebSun1+30)=2),FebSun1+30,""),IF(AND(YEAR(FebSun1+37)=AnnéeCalendrier,MONTH(FebSun1+37)=2),FebSun1+37,""))</f>
        <v/>
      </c>
      <c r="M10" s="14" t="str">
        <f>IF(DAY(FebSun1)=1,IF(AND(YEAR(FebSun1+31)=AnnéeCalendrier,MONTH(FebSun1+31)=2),FebSun1+31,""),IF(AND(YEAR(FebSun1+38)=AnnéeCalendrier,MONTH(FebSun1+38)=2),FebSun1+38,""))</f>
        <v/>
      </c>
      <c r="N10" s="14" t="str">
        <f>IF(DAY(FebSun1)=1,IF(AND(YEAR(FebSun1+32)=AnnéeCalendrier,MONTH(FebSun1+32)=2),FebSun1+32,""),IF(AND(YEAR(FebSun1+39)=AnnéeCalendrier,MONTH(FebSun1+39)=2),FebSun1+39,""))</f>
        <v/>
      </c>
      <c r="O10" s="14" t="str">
        <f>IF(DAY(FebSun1)=1,IF(AND(YEAR(FebSun1+33)=AnnéeCalendrier,MONTH(FebSun1+33)=2),FebSun1+33,""),IF(AND(YEAR(FebSun1+40)=AnnéeCalendrier,MONTH(FebSun1+40)=2),FebSun1+40,""))</f>
        <v/>
      </c>
      <c r="P10" s="14" t="str">
        <f>IF(DAY(FebSun1)=1,IF(AND(YEAR(FebSun1+34)=AnnéeCalendrier,MONTH(FebSun1+34)=2),FebSun1+34,""),IF(AND(YEAR(FebSun1+41)=AnnéeCalendrier,MONTH(FebSun1+41)=2),FebSun1+41,""))</f>
        <v/>
      </c>
      <c r="Q10" s="14" t="str">
        <f>IF(DAY(FebSun1)=1,IF(AND(YEAR(FebSun1+35)=AnnéeCalendrier,MONTH(FebSun1+35)=2),FebSun1+35,""),IF(AND(YEAR(FebSun1+42)=AnnéeCalendrier,MONTH(FebSun1+42)=2),FebSun1+42,""))</f>
        <v/>
      </c>
      <c r="R10" s="2"/>
      <c r="S10" s="15"/>
      <c r="U10" s="21"/>
      <c r="Z10" s="9"/>
      <c r="AH10" s="9"/>
      <c r="AP10" s="9"/>
    </row>
    <row r="11" spans="2:42" ht="15" customHeight="1" x14ac:dyDescent="0.25">
      <c r="B11" s="31"/>
      <c r="C11" s="8"/>
      <c r="D11" s="8"/>
      <c r="E11" s="8"/>
      <c r="F11" s="8"/>
      <c r="G11" s="8"/>
      <c r="H11" s="8"/>
      <c r="I11" s="8"/>
      <c r="J11" s="33"/>
      <c r="K11" s="8"/>
      <c r="L11" s="8"/>
      <c r="M11" s="8"/>
      <c r="N11" s="8"/>
      <c r="O11" s="8"/>
      <c r="P11" s="8"/>
      <c r="Q11" s="8"/>
      <c r="R11" s="9"/>
      <c r="S11" s="15"/>
      <c r="U11" s="22"/>
      <c r="Z11" s="9"/>
      <c r="AH11" s="9"/>
      <c r="AP11" s="9"/>
    </row>
    <row r="12" spans="2:42" ht="15" customHeight="1" x14ac:dyDescent="0.25">
      <c r="B12" s="31"/>
      <c r="C12" s="4" t="s">
        <v>2</v>
      </c>
      <c r="D12" s="3"/>
      <c r="E12" s="3"/>
      <c r="F12" s="3"/>
      <c r="G12" s="3"/>
      <c r="H12" s="3"/>
      <c r="I12" s="3"/>
      <c r="J12" s="34"/>
      <c r="K12" s="4" t="s">
        <v>13</v>
      </c>
      <c r="L12" s="3"/>
      <c r="M12" s="3"/>
      <c r="N12" s="3"/>
      <c r="O12" s="3"/>
      <c r="P12" s="3"/>
      <c r="Q12" s="3"/>
      <c r="R12" s="2"/>
      <c r="S12" s="19"/>
      <c r="U12" s="2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2:42" ht="15" customHeight="1" x14ac:dyDescent="0.4">
      <c r="B13" s="31"/>
      <c r="C13" s="13" t="s">
        <v>1</v>
      </c>
      <c r="D13" s="13" t="s">
        <v>7</v>
      </c>
      <c r="E13" s="13" t="s">
        <v>7</v>
      </c>
      <c r="F13" s="13" t="s">
        <v>8</v>
      </c>
      <c r="G13" s="13" t="s">
        <v>9</v>
      </c>
      <c r="H13" s="13" t="s">
        <v>10</v>
      </c>
      <c r="I13" s="13" t="s">
        <v>11</v>
      </c>
      <c r="J13" s="32"/>
      <c r="K13" s="13" t="s">
        <v>1</v>
      </c>
      <c r="L13" s="13" t="s">
        <v>7</v>
      </c>
      <c r="M13" s="13" t="s">
        <v>7</v>
      </c>
      <c r="N13" s="13" t="s">
        <v>8</v>
      </c>
      <c r="O13" s="13" t="s">
        <v>9</v>
      </c>
      <c r="P13" s="13" t="s">
        <v>10</v>
      </c>
      <c r="Q13" s="13" t="s">
        <v>11</v>
      </c>
      <c r="R13" s="2"/>
      <c r="S13" s="15"/>
      <c r="U13" s="21"/>
      <c r="Z13" s="9"/>
      <c r="AH13" s="9"/>
      <c r="AP13" s="9"/>
    </row>
    <row r="14" spans="2:42" ht="15" customHeight="1" x14ac:dyDescent="0.25">
      <c r="B14" s="31"/>
      <c r="C14" s="14" t="str">
        <f>IF(DAY(MarSun1)=1,"",IF(AND(YEAR(MarSun1+1)=AnnéeCalendrier,MONTH(MarSun1+1)=3),MarSun1+1,""))</f>
        <v/>
      </c>
      <c r="D14" s="14" t="str">
        <f>IF(DAY(MarSun1)=1,"",IF(AND(YEAR(MarSun1+2)=AnnéeCalendrier,MONTH(MarSun1+2)=3),MarSun1+2,""))</f>
        <v/>
      </c>
      <c r="E14" s="14" t="str">
        <f>IF(DAY(MarSun1)=1,"",IF(AND(YEAR(MarSun1+3)=AnnéeCalendrier,MONTH(MarSun1+3)=3),MarSun1+3,""))</f>
        <v/>
      </c>
      <c r="F14" s="14" t="str">
        <f>IF(DAY(MarSun1)=1,"",IF(AND(YEAR(MarSun1+4)=AnnéeCalendrier,MONTH(MarSun1+4)=3),MarSun1+4,""))</f>
        <v/>
      </c>
      <c r="G14" s="14" t="str">
        <f>IF(DAY(MarSun1)=1,"",IF(AND(YEAR(MarSun1+5)=AnnéeCalendrier,MONTH(MarSun1+5)=3),MarSun1+5,""))</f>
        <v/>
      </c>
      <c r="H14" s="14" t="str">
        <f>IF(DAY(MarSun1)=1,"",IF(AND(YEAR(MarSun1+6)=AnnéeCalendrier,MONTH(MarSun1+6)=3),MarSun1+6,""))</f>
        <v/>
      </c>
      <c r="I14" s="14">
        <f>IF(DAY(MarSun1)=1,IF(AND(YEAR(MarSun1)=AnnéeCalendrier,MONTH(MarSun1)=3),MarSun1,""),IF(AND(YEAR(MarSun1+7)=AnnéeCalendrier,MONTH(MarSun1+7)=3),MarSun1+7,""))</f>
        <v>43891</v>
      </c>
      <c r="J14" s="33"/>
      <c r="K14" s="14" t="str">
        <f>IF(DAY(DimAvr1)=1,"",IF(AND(YEAR(DimAvr1+1)=AnnéeCalendrier,MONTH(DimAvr1+1)=4),DimAvr1+1,""))</f>
        <v/>
      </c>
      <c r="L14" s="14" t="str">
        <f>IF(DAY(DimAvr1)=1,"",IF(AND(YEAR(DimAvr1+2)=AnnéeCalendrier,MONTH(DimAvr1+2)=4),DimAvr1+2,""))</f>
        <v/>
      </c>
      <c r="M14" s="14">
        <f>IF(DAY(DimAvr1)=1,"",IF(AND(YEAR(DimAvr1+3)=AnnéeCalendrier,MONTH(DimAvr1+3)=4),DimAvr1+3,""))</f>
        <v>43922</v>
      </c>
      <c r="N14" s="26">
        <f>IF(DAY(DimAvr1)=1,"",IF(AND(YEAR(DimAvr1+4)=AnnéeCalendrier,MONTH(DimAvr1+4)=4),DimAvr1+4,""))</f>
        <v>43923</v>
      </c>
      <c r="O14" s="14">
        <f>IF(DAY(DimAvr1)=1,"",IF(AND(YEAR(DimAvr1+5)=AnnéeCalendrier,MONTH(DimAvr1+5)=4),DimAvr1+5,""))</f>
        <v>43924</v>
      </c>
      <c r="P14" s="14">
        <f>IF(DAY(DimAvr1)=1,"",IF(AND(YEAR(DimAvr1+6)=AnnéeCalendrier,MONTH(DimAvr1+6)=4),DimAvr1+6,""))</f>
        <v>43925</v>
      </c>
      <c r="Q14" s="14">
        <f>IF(DAY(DimAvr1)=1,IF(AND(YEAR(DimAvr1)=AnnéeCalendrier,MONTH(DimAvr1)=4),DimAvr1,""),IF(AND(YEAR(DimAvr1+7)=AnnéeCalendrier,MONTH(DimAvr1+7)=4),DimAvr1+7,""))</f>
        <v>43926</v>
      </c>
      <c r="R14" s="2"/>
      <c r="S14" s="15"/>
      <c r="U14" s="22"/>
      <c r="Z14" s="9"/>
      <c r="AH14" s="9"/>
      <c r="AP14" s="9"/>
    </row>
    <row r="15" spans="2:42" ht="15" customHeight="1" x14ac:dyDescent="0.25">
      <c r="B15" s="31"/>
      <c r="C15" s="14">
        <f>IF(DAY(MarSun1)=1,IF(AND(YEAR(MarSun1+1)=AnnéeCalendrier,MONTH(MarSun1+1)=3),MarSun1+1,""),IF(AND(YEAR(MarSun1+8)=AnnéeCalendrier,MONTH(MarSun1+8)=3),MarSun1+8,""))</f>
        <v>43892</v>
      </c>
      <c r="D15" s="14">
        <f>IF(DAY(MarSun1)=1,IF(AND(YEAR(MarSun1+2)=AnnéeCalendrier,MONTH(MarSun1+2)=3),MarSun1+2,""),IF(AND(YEAR(MarSun1+9)=AnnéeCalendrier,MONTH(MarSun1+9)=3),MarSun1+9,""))</f>
        <v>43893</v>
      </c>
      <c r="E15" s="26">
        <f>IF(DAY(MarSun1)=1,IF(AND(YEAR(MarSun1+3)=AnnéeCalendrier,MONTH(MarSun1+3)=3),MarSun1+3,""),IF(AND(YEAR(MarSun1+10)=AnnéeCalendrier,MONTH(MarSun1+10)=3),MarSun1+10,""))</f>
        <v>43894</v>
      </c>
      <c r="F15" s="26">
        <f>IF(DAY(MarSun1)=1,IF(AND(YEAR(MarSun1+4)=AnnéeCalendrier,MONTH(MarSun1+4)=3),MarSun1+4,""),IF(AND(YEAR(MarSun1+11)=AnnéeCalendrier,MONTH(MarSun1+11)=3),MarSun1+11,""))</f>
        <v>43895</v>
      </c>
      <c r="G15" s="14">
        <f>IF(DAY(MarSun1)=1,IF(AND(YEAR(MarSun1+5)=AnnéeCalendrier,MONTH(MarSun1+5)=3),MarSun1+5,""),IF(AND(YEAR(MarSun1+12)=AnnéeCalendrier,MONTH(MarSun1+12)=3),MarSun1+12,""))</f>
        <v>43896</v>
      </c>
      <c r="H15" s="14">
        <f>IF(DAY(MarSun1)=1,IF(AND(YEAR(MarSun1+6)=AnnéeCalendrier,MONTH(MarSun1+6)=3),MarSun1+6,""),IF(AND(YEAR(MarSun1+13)=AnnéeCalendrier,MONTH(MarSun1+13)=3),MarSun1+13,""))</f>
        <v>43897</v>
      </c>
      <c r="I15" s="14">
        <f>IF(DAY(MarSun1)=1,IF(AND(YEAR(MarSun1+7)=AnnéeCalendrier,MONTH(MarSun1+7)=3),MarSun1+7,""),IF(AND(YEAR(MarSun1+14)=AnnéeCalendrier,MONTH(MarSun1+14)=3),MarSun1+14,""))</f>
        <v>43898</v>
      </c>
      <c r="J15" s="33" t="s">
        <v>19</v>
      </c>
      <c r="K15" s="14">
        <f>IF(DAY(DimAvr1)=1,IF(AND(YEAR(DimAvr1+1)=AnnéeCalendrier,MONTH(DimAvr1+1)=4),DimAvr1+1,""),IF(AND(YEAR(DimAvr1+8)=AnnéeCalendrier,MONTH(DimAvr1+8)=4),DimAvr1+8,""))</f>
        <v>43927</v>
      </c>
      <c r="L15" s="25">
        <f>IF(DAY(DimAvr1)=1,IF(AND(YEAR(DimAvr1+2)=AnnéeCalendrier,MONTH(DimAvr1+2)=4),DimAvr1+2,""),IF(AND(YEAR(DimAvr1+9)=AnnéeCalendrier,MONTH(DimAvr1+9)=4),DimAvr1+9,""))</f>
        <v>43928</v>
      </c>
      <c r="M15" s="14">
        <f>IF(DAY(DimAvr1)=1,IF(AND(YEAR(DimAvr1+3)=AnnéeCalendrier,MONTH(DimAvr1+3)=4),DimAvr1+3,""),IF(AND(YEAR(DimAvr1+10)=AnnéeCalendrier,MONTH(DimAvr1+10)=4),DimAvr1+10,""))</f>
        <v>43929</v>
      </c>
      <c r="N15" s="26">
        <f>IF(DAY(DimAvr1)=1,IF(AND(YEAR(DimAvr1+4)=AnnéeCalendrier,MONTH(DimAvr1+4)=4),DimAvr1+4,""),IF(AND(YEAR(DimAvr1+11)=AnnéeCalendrier,MONTH(DimAvr1+11)=4),DimAvr1+11,""))</f>
        <v>43930</v>
      </c>
      <c r="O15" s="14">
        <f>IF(DAY(DimAvr1)=1,IF(AND(YEAR(DimAvr1+5)=AnnéeCalendrier,MONTH(DimAvr1+5)=4),DimAvr1+5,""),IF(AND(YEAR(DimAvr1+12)=AnnéeCalendrier,MONTH(DimAvr1+12)=4),DimAvr1+12,""))</f>
        <v>43931</v>
      </c>
      <c r="P15" s="14">
        <f>IF(DAY(DimAvr1)=1,IF(AND(YEAR(DimAvr1+6)=AnnéeCalendrier,MONTH(DimAvr1+6)=4),DimAvr1+6,""),IF(AND(YEAR(DimAvr1+13)=AnnéeCalendrier,MONTH(DimAvr1+13)=4),DimAvr1+13,""))</f>
        <v>43932</v>
      </c>
      <c r="Q15" s="14">
        <f>IF(DAY(DimAvr1)=1,IF(AND(YEAR(DimAvr1+7)=AnnéeCalendrier,MONTH(DimAvr1+7)=4),DimAvr1+7,""),IF(AND(YEAR(DimAvr1+14)=AnnéeCalendrier,MONTH(DimAvr1+14)=4),DimAvr1+14,""))</f>
        <v>43933</v>
      </c>
      <c r="R15" s="2"/>
      <c r="S15" s="15"/>
      <c r="U15" s="37" t="s">
        <v>22</v>
      </c>
      <c r="Z15" s="9"/>
      <c r="AH15" s="9"/>
      <c r="AP15" s="9"/>
    </row>
    <row r="16" spans="2:42" ht="15" customHeight="1" x14ac:dyDescent="0.25">
      <c r="B16" s="31"/>
      <c r="C16" s="14">
        <f>IF(DAY(MarSun1)=1,IF(AND(YEAR(MarSun1+8)=AnnéeCalendrier,MONTH(MarSun1+8)=3),MarSun1+8,""),IF(AND(YEAR(MarSun1+15)=AnnéeCalendrier,MONTH(MarSun1+15)=3),MarSun1+15,""))</f>
        <v>43899</v>
      </c>
      <c r="D16" s="14">
        <f>IF(DAY(MarSun1)=1,IF(AND(YEAR(MarSun1+9)=AnnéeCalendrier,MONTH(MarSun1+9)=3),MarSun1+9,""),IF(AND(YEAR(MarSun1+16)=AnnéeCalendrier,MONTH(MarSun1+16)=3),MarSun1+16,""))</f>
        <v>43900</v>
      </c>
      <c r="E16" s="26">
        <f>IF(DAY(MarSun1)=1,IF(AND(YEAR(MarSun1+10)=AnnéeCalendrier,MONTH(MarSun1+10)=3),MarSun1+10,""),IF(AND(YEAR(MarSun1+17)=AnnéeCalendrier,MONTH(MarSun1+17)=3),MarSun1+17,""))</f>
        <v>43901</v>
      </c>
      <c r="F16" s="26">
        <f>IF(DAY(MarSun1)=1,IF(AND(YEAR(MarSun1+11)=AnnéeCalendrier,MONTH(MarSun1+11)=3),MarSun1+11,""),IF(AND(YEAR(MarSun1+18)=AnnéeCalendrier,MONTH(MarSun1+18)=3),MarSun1+18,""))</f>
        <v>43902</v>
      </c>
      <c r="G16" s="14">
        <f>IF(DAY(MarSun1)=1,IF(AND(YEAR(MarSun1+12)=AnnéeCalendrier,MONTH(MarSun1+12)=3),MarSun1+12,""),IF(AND(YEAR(MarSun1+19)=AnnéeCalendrier,MONTH(MarSun1+19)=3),MarSun1+19,""))</f>
        <v>43903</v>
      </c>
      <c r="H16" s="14">
        <f>IF(DAY(MarSun1)=1,IF(AND(YEAR(MarSun1+13)=AnnéeCalendrier,MONTH(MarSun1+13)=3),MarSun1+13,""),IF(AND(YEAR(MarSun1+20)=AnnéeCalendrier,MONTH(MarSun1+20)=3),MarSun1+20,""))</f>
        <v>43904</v>
      </c>
      <c r="I16" s="14">
        <f>IF(DAY(MarSun1)=1,IF(AND(YEAR(MarSun1+14)=AnnéeCalendrier,MONTH(MarSun1+14)=3),MarSun1+14,""),IF(AND(YEAR(MarSun1+21)=AnnéeCalendrier,MONTH(MarSun1+21)=3),MarSun1+21,""))</f>
        <v>43905</v>
      </c>
      <c r="J16" s="33"/>
      <c r="K16" s="14">
        <f>IF(DAY(DimAvr1)=1,IF(AND(YEAR(DimAvr1+8)=AnnéeCalendrier,MONTH(DimAvr1+8)=4),DimAvr1+8,""),IF(AND(YEAR(DimAvr1+15)=AnnéeCalendrier,MONTH(DimAvr1+15)=4),DimAvr1+15,""))</f>
        <v>43934</v>
      </c>
      <c r="L16" s="26">
        <f>IF(DAY(DimAvr1)=1,IF(AND(YEAR(DimAvr1+9)=AnnéeCalendrier,MONTH(DimAvr1+9)=4),DimAvr1+9,""),IF(AND(YEAR(DimAvr1+16)=AnnéeCalendrier,MONTH(DimAvr1+16)=4),DimAvr1+16,""))</f>
        <v>43935</v>
      </c>
      <c r="M16" s="14">
        <f>IF(DAY(DimAvr1)=1,IF(AND(YEAR(DimAvr1+10)=AnnéeCalendrier,MONTH(DimAvr1+10)=4),DimAvr1+10,""),IF(AND(YEAR(DimAvr1+17)=AnnéeCalendrier,MONTH(DimAvr1+17)=4),DimAvr1+17,""))</f>
        <v>43936</v>
      </c>
      <c r="N16" s="26">
        <f>IF(DAY(DimAvr1)=1,IF(AND(YEAR(DimAvr1+11)=AnnéeCalendrier,MONTH(DimAvr1+11)=4),DimAvr1+11,""),IF(AND(YEAR(DimAvr1+18)=AnnéeCalendrier,MONTH(DimAvr1+18)=4),DimAvr1+18,""))</f>
        <v>43937</v>
      </c>
      <c r="O16" s="14">
        <f>IF(DAY(DimAvr1)=1,IF(AND(YEAR(DimAvr1+12)=AnnéeCalendrier,MONTH(DimAvr1+12)=4),DimAvr1+12,""),IF(AND(YEAR(DimAvr1+19)=AnnéeCalendrier,MONTH(DimAvr1+19)=4),DimAvr1+19,""))</f>
        <v>43938</v>
      </c>
      <c r="P16" s="14">
        <f>IF(DAY(DimAvr1)=1,IF(AND(YEAR(DimAvr1+13)=AnnéeCalendrier,MONTH(DimAvr1+13)=4),DimAvr1+13,""),IF(AND(YEAR(DimAvr1+20)=AnnéeCalendrier,MONTH(DimAvr1+20)=4),DimAvr1+20,""))</f>
        <v>43939</v>
      </c>
      <c r="Q16" s="14">
        <f>IF(DAY(DimAvr1)=1,IF(AND(YEAR(DimAvr1+14)=AnnéeCalendrier,MONTH(DimAvr1+14)=4),DimAvr1+14,""),IF(AND(YEAR(DimAvr1+21)=AnnéeCalendrier,MONTH(DimAvr1+21)=4),DimAvr1+21,""))</f>
        <v>43940</v>
      </c>
      <c r="R16" s="2"/>
      <c r="S16" s="15"/>
      <c r="U16" s="55" t="s">
        <v>21</v>
      </c>
      <c r="Z16" s="9"/>
      <c r="AH16" s="9"/>
      <c r="AP16" s="9"/>
    </row>
    <row r="17" spans="2:42" ht="15" customHeight="1" x14ac:dyDescent="0.25">
      <c r="B17" s="31"/>
      <c r="C17" s="14">
        <f>IF(DAY(MarSun1)=1,IF(AND(YEAR(MarSun1+15)=AnnéeCalendrier,MONTH(MarSun1+15)=3),MarSun1+15,""),IF(AND(YEAR(MarSun1+22)=AnnéeCalendrier,MONTH(MarSun1+22)=3),MarSun1+22,""))</f>
        <v>43906</v>
      </c>
      <c r="D17" s="14">
        <f>IF(DAY(MarSun1)=1,IF(AND(YEAR(MarSun1+16)=AnnéeCalendrier,MONTH(MarSun1+16)=3),MarSun1+16,""),IF(AND(YEAR(MarSun1+23)=AnnéeCalendrier,MONTH(MarSun1+23)=3),MarSun1+23,""))</f>
        <v>43907</v>
      </c>
      <c r="E17" s="26">
        <f>IF(DAY(MarSun1)=1,IF(AND(YEAR(MarSun1+17)=AnnéeCalendrier,MONTH(MarSun1+17)=3),MarSun1+17,""),IF(AND(YEAR(MarSun1+24)=AnnéeCalendrier,MONTH(MarSun1+24)=3),MarSun1+24,""))</f>
        <v>43908</v>
      </c>
      <c r="F17" s="26">
        <f>IF(DAY(MarSun1)=1,IF(AND(YEAR(MarSun1+18)=AnnéeCalendrier,MONTH(MarSun1+18)=3),MarSun1+18,""),IF(AND(YEAR(MarSun1+25)=AnnéeCalendrier,MONTH(MarSun1+25)=3),MarSun1+25,""))</f>
        <v>43909</v>
      </c>
      <c r="G17" s="14">
        <f>IF(DAY(MarSun1)=1,IF(AND(YEAR(MarSun1+19)=AnnéeCalendrier,MONTH(MarSun1+19)=3),MarSun1+19,""),IF(AND(YEAR(MarSun1+26)=AnnéeCalendrier,MONTH(MarSun1+26)=3),MarSun1+26,""))</f>
        <v>43910</v>
      </c>
      <c r="H17" s="14">
        <f>IF(DAY(MarSun1)=1,IF(AND(YEAR(MarSun1+20)=AnnéeCalendrier,MONTH(MarSun1+20)=3),MarSun1+20,""),IF(AND(YEAR(MarSun1+27)=AnnéeCalendrier,MONTH(MarSun1+27)=3),MarSun1+27,""))</f>
        <v>43911</v>
      </c>
      <c r="I17" s="14">
        <f>IF(DAY(MarSun1)=1,IF(AND(YEAR(MarSun1+21)=AnnéeCalendrier,MONTH(MarSun1+21)=3),MarSun1+21,""),IF(AND(YEAR(MarSun1+28)=AnnéeCalendrier,MONTH(MarSun1+28)=3),MarSun1+28,""))</f>
        <v>43912</v>
      </c>
      <c r="J17" s="33" t="s">
        <v>19</v>
      </c>
      <c r="K17" s="14">
        <f>IF(DAY(DimAvr1)=1,IF(AND(YEAR(DimAvr1+15)=AnnéeCalendrier,MONTH(DimAvr1+15)=4),DimAvr1+15,""),IF(AND(YEAR(DimAvr1+22)=AnnéeCalendrier,MONTH(DimAvr1+22)=4),DimAvr1+22,""))</f>
        <v>43941</v>
      </c>
      <c r="L17" s="25">
        <f>IF(DAY(DimAvr1)=1,IF(AND(YEAR(DimAvr1+16)=AnnéeCalendrier,MONTH(DimAvr1+16)=4),DimAvr1+16,""),IF(AND(YEAR(DimAvr1+23)=AnnéeCalendrier,MONTH(DimAvr1+23)=4),DimAvr1+23,""))</f>
        <v>43942</v>
      </c>
      <c r="M17" s="14">
        <f>IF(DAY(DimAvr1)=1,IF(AND(YEAR(DimAvr1+17)=AnnéeCalendrier,MONTH(DimAvr1+17)=4),DimAvr1+17,""),IF(AND(YEAR(DimAvr1+24)=AnnéeCalendrier,MONTH(DimAvr1+24)=4),DimAvr1+24,""))</f>
        <v>43943</v>
      </c>
      <c r="N17" s="26">
        <f>IF(DAY(DimAvr1)=1,IF(AND(YEAR(DimAvr1+18)=AnnéeCalendrier,MONTH(DimAvr1+18)=4),DimAvr1+18,""),IF(AND(YEAR(DimAvr1+25)=AnnéeCalendrier,MONTH(DimAvr1+25)=4),DimAvr1+25,""))</f>
        <v>43944</v>
      </c>
      <c r="O17" s="14">
        <f>IF(DAY(DimAvr1)=1,IF(AND(YEAR(DimAvr1+19)=AnnéeCalendrier,MONTH(DimAvr1+19)=4),DimAvr1+19,""),IF(AND(YEAR(DimAvr1+26)=AnnéeCalendrier,MONTH(DimAvr1+26)=4),DimAvr1+26,""))</f>
        <v>43945</v>
      </c>
      <c r="P17" s="14">
        <f>IF(DAY(DimAvr1)=1,IF(AND(YEAR(DimAvr1+20)=AnnéeCalendrier,MONTH(DimAvr1+20)=4),DimAvr1+20,""),IF(AND(YEAR(DimAvr1+27)=AnnéeCalendrier,MONTH(DimAvr1+27)=4),DimAvr1+27,""))</f>
        <v>43946</v>
      </c>
      <c r="Q17" s="14">
        <f>IF(DAY(DimAvr1)=1,IF(AND(YEAR(DimAvr1+21)=AnnéeCalendrier,MONTH(DimAvr1+21)=4),DimAvr1+21,""),IF(AND(YEAR(DimAvr1+28)=AnnéeCalendrier,MONTH(DimAvr1+28)=4),DimAvr1+28,""))</f>
        <v>43947</v>
      </c>
      <c r="R17" s="2"/>
      <c r="S17" s="15"/>
      <c r="U17" s="22"/>
      <c r="Z17" s="9"/>
      <c r="AH17" s="9"/>
      <c r="AP17" s="9"/>
    </row>
    <row r="18" spans="2:42" ht="15" customHeight="1" x14ac:dyDescent="0.25">
      <c r="B18" s="31"/>
      <c r="C18" s="14">
        <f>IF(DAY(MarSun1)=1,IF(AND(YEAR(MarSun1+22)=AnnéeCalendrier,MONTH(MarSun1+22)=3),MarSun1+22,""),IF(AND(YEAR(MarSun1+29)=AnnéeCalendrier,MONTH(MarSun1+29)=3),MarSun1+29,""))</f>
        <v>43913</v>
      </c>
      <c r="D18" s="14">
        <f>IF(DAY(MarSun1)=1,IF(AND(YEAR(MarSun1+23)=AnnéeCalendrier,MONTH(MarSun1+23)=3),MarSun1+23,""),IF(AND(YEAR(MarSun1+30)=AnnéeCalendrier,MONTH(MarSun1+30)=3),MarSun1+30,""))</f>
        <v>43914</v>
      </c>
      <c r="E18" s="26">
        <f>IF(DAY(MarSun1)=1,IF(AND(YEAR(MarSun1+24)=AnnéeCalendrier,MONTH(MarSun1+24)=3),MarSun1+24,""),IF(AND(YEAR(MarSun1+31)=AnnéeCalendrier,MONTH(MarSun1+31)=3),MarSun1+31,""))</f>
        <v>43915</v>
      </c>
      <c r="F18" s="26">
        <f>IF(DAY(MarSun1)=1,IF(AND(YEAR(MarSun1+25)=AnnéeCalendrier,MONTH(MarSun1+25)=3),MarSun1+25,""),IF(AND(YEAR(MarSun1+32)=AnnéeCalendrier,MONTH(MarSun1+32)=3),MarSun1+32,""))</f>
        <v>43916</v>
      </c>
      <c r="G18" s="14">
        <f>IF(DAY(MarSun1)=1,IF(AND(YEAR(MarSun1+26)=AnnéeCalendrier,MONTH(MarSun1+26)=3),MarSun1+26,""),IF(AND(YEAR(MarSun1+33)=AnnéeCalendrier,MONTH(MarSun1+33)=3),MarSun1+33,""))</f>
        <v>43917</v>
      </c>
      <c r="H18" s="14">
        <f>IF(DAY(MarSun1)=1,IF(AND(YEAR(MarSun1+27)=AnnéeCalendrier,MONTH(MarSun1+27)=3),MarSun1+27,""),IF(AND(YEAR(MarSun1+34)=AnnéeCalendrier,MONTH(MarSun1+34)=3),MarSun1+34,""))</f>
        <v>43918</v>
      </c>
      <c r="I18" s="14">
        <f>IF(DAY(MarSun1)=1,IF(AND(YEAR(MarSun1+28)=AnnéeCalendrier,MONTH(MarSun1+28)=3),MarSun1+28,""),IF(AND(YEAR(MarSun1+35)=AnnéeCalendrier,MONTH(MarSun1+35)=3),MarSun1+35,""))</f>
        <v>43919</v>
      </c>
      <c r="J18" s="33" t="s">
        <v>20</v>
      </c>
      <c r="K18" s="14">
        <f>IF(DAY(DimAvr1)=1,IF(AND(YEAR(DimAvr1+22)=AnnéeCalendrier,MONTH(DimAvr1+22)=4),DimAvr1+22,""),IF(AND(YEAR(DimAvr1+29)=AnnéeCalendrier,MONTH(DimAvr1+29)=4),DimAvr1+29,""))</f>
        <v>43948</v>
      </c>
      <c r="L18" s="25">
        <f>IF(DAY(DimAvr1)=1,IF(AND(YEAR(DimAvr1+23)=AnnéeCalendrier,MONTH(DimAvr1+23)=4),DimAvr1+23,""),IF(AND(YEAR(DimAvr1+30)=AnnéeCalendrier,MONTH(DimAvr1+30)=4),DimAvr1+30,""))</f>
        <v>43949</v>
      </c>
      <c r="M18" s="14">
        <f>IF(DAY(DimAvr1)=1,IF(AND(YEAR(DimAvr1+24)=AnnéeCalendrier,MONTH(DimAvr1+24)=4),DimAvr1+24,""),IF(AND(YEAR(DimAvr1+31)=AnnéeCalendrier,MONTH(DimAvr1+31)=4),DimAvr1+31,""))</f>
        <v>43950</v>
      </c>
      <c r="N18" s="26">
        <f>IF(DAY(DimAvr1)=1,IF(AND(YEAR(DimAvr1+25)=AnnéeCalendrier,MONTH(DimAvr1+25)=4),DimAvr1+25,""),IF(AND(YEAR(DimAvr1+32)=AnnéeCalendrier,MONTH(DimAvr1+32)=4),DimAvr1+32,""))</f>
        <v>43951</v>
      </c>
      <c r="O18" s="14" t="str">
        <f>IF(DAY(DimAvr1)=1,IF(AND(YEAR(DimAvr1+26)=AnnéeCalendrier,MONTH(DimAvr1+26)=4),DimAvr1+26,""),IF(AND(YEAR(DimAvr1+33)=AnnéeCalendrier,MONTH(DimAvr1+33)=4),DimAvr1+33,""))</f>
        <v/>
      </c>
      <c r="P18" s="14" t="str">
        <f>IF(DAY(DimAvr1)=1,IF(AND(YEAR(DimAvr1+27)=AnnéeCalendrier,MONTH(DimAvr1+27)=4),DimAvr1+27,""),IF(AND(YEAR(DimAvr1+34)=AnnéeCalendrier,MONTH(DimAvr1+34)=4),DimAvr1+34,""))</f>
        <v/>
      </c>
      <c r="Q18" s="14" t="str">
        <f>IF(DAY(DimAvr1)=1,IF(AND(YEAR(DimAvr1+28)=AnnéeCalendrier,MONTH(DimAvr1+28)=4),DimAvr1+28,""),IF(AND(YEAR(DimAvr1+35)=AnnéeCalendrier,MONTH(DimAvr1+35)=4),DimAvr1+35,""))</f>
        <v/>
      </c>
      <c r="R18" s="2"/>
      <c r="S18" s="15"/>
      <c r="U18" s="20"/>
      <c r="Z18" s="9"/>
      <c r="AH18" s="9"/>
      <c r="AP18" s="9"/>
    </row>
    <row r="19" spans="2:42" ht="15" customHeight="1" x14ac:dyDescent="0.25">
      <c r="B19" s="31"/>
      <c r="C19" s="14">
        <f>IF(DAY(MarSun1)=1,IF(AND(YEAR(MarSun1+29)=AnnéeCalendrier,MONTH(MarSun1+29)=3),MarSun1+29,""),IF(AND(YEAR(MarSun1+36)=AnnéeCalendrier,MONTH(MarSun1+36)=3),MarSun1+36,""))</f>
        <v>43920</v>
      </c>
      <c r="D19" s="14">
        <f>IF(DAY(MarSun1)=1,IF(AND(YEAR(MarSun1+30)=AnnéeCalendrier,MONTH(MarSun1+30)=3),MarSun1+30,""),IF(AND(YEAR(MarSun1+37)=AnnéeCalendrier,MONTH(MarSun1+37)=3),MarSun1+37,""))</f>
        <v>43921</v>
      </c>
      <c r="E19" s="14" t="str">
        <f>IF(DAY(MarSun1)=1,IF(AND(YEAR(MarSun1+31)=AnnéeCalendrier,MONTH(MarSun1+31)=3),MarSun1+31,""),IF(AND(YEAR(MarSun1+38)=AnnéeCalendrier,MONTH(MarSun1+38)=3),MarSun1+38,""))</f>
        <v/>
      </c>
      <c r="F19" s="14" t="str">
        <f>IF(DAY(MarSun1)=1,IF(AND(YEAR(MarSun1+32)=AnnéeCalendrier,MONTH(MarSun1+32)=3),MarSun1+32,""),IF(AND(YEAR(MarSun1+39)=AnnéeCalendrier,MONTH(MarSun1+39)=3),MarSun1+39,""))</f>
        <v/>
      </c>
      <c r="G19" s="14" t="str">
        <f>IF(DAY(MarSun1)=1,IF(AND(YEAR(MarSun1+33)=AnnéeCalendrier,MONTH(MarSun1+33)=3),MarSun1+33,""),IF(AND(YEAR(MarSun1+40)=AnnéeCalendrier,MONTH(MarSun1+40)=3),MarSun1+40,""))</f>
        <v/>
      </c>
      <c r="H19" s="14" t="str">
        <f>IF(DAY(MarSun1)=1,IF(AND(YEAR(MarSun1+34)=AnnéeCalendrier,MONTH(MarSun1+34)=3),MarSun1+34,""),IF(AND(YEAR(MarSun1+41)=AnnéeCalendrier,MONTH(MarSun1+41)=3),MarSun1+41,""))</f>
        <v/>
      </c>
      <c r="I19" s="14" t="str">
        <f>IF(DAY(MarSun1)=1,IF(AND(YEAR(MarSun1+35)=AnnéeCalendrier,MONTH(MarSun1+35)=3),MarSun1+35,""),IF(AND(YEAR(MarSun1+42)=AnnéeCalendrier,MONTH(MarSun1+42)=3),MarSun1+42,""))</f>
        <v/>
      </c>
      <c r="J19" s="33"/>
      <c r="K19" s="14" t="str">
        <f>IF(DAY(DimAvr1)=1,IF(AND(YEAR(DimAvr1+29)=AnnéeCalendrier,MONTH(DimAvr1+29)=4),DimAvr1+29,""),IF(AND(YEAR(DimAvr1+36)=AnnéeCalendrier,MONTH(DimAvr1+36)=4),DimAvr1+36,""))</f>
        <v/>
      </c>
      <c r="L19" s="14" t="str">
        <f>IF(DAY(DimAvr1)=1,IF(AND(YEAR(DimAvr1+30)=AnnéeCalendrier,MONTH(DimAvr1+30)=4),DimAvr1+30,""),IF(AND(YEAR(DimAvr1+37)=AnnéeCalendrier,MONTH(DimAvr1+37)=4),DimAvr1+37,""))</f>
        <v/>
      </c>
      <c r="M19" s="14" t="str">
        <f>IF(DAY(DimAvr1)=1,IF(AND(YEAR(DimAvr1+31)=AnnéeCalendrier,MONTH(DimAvr1+31)=4),DimAvr1+31,""),IF(AND(YEAR(DimAvr1+38)=AnnéeCalendrier,MONTH(DimAvr1+38)=4),DimAvr1+38,""))</f>
        <v/>
      </c>
      <c r="N19" s="14" t="str">
        <f>IF(DAY(DimAvr1)=1,IF(AND(YEAR(DimAvr1+32)=AnnéeCalendrier,MONTH(DimAvr1+32)=4),DimAvr1+32,""),IF(AND(YEAR(DimAvr1+39)=AnnéeCalendrier,MONTH(DimAvr1+39)=4),DimAvr1+39,""))</f>
        <v/>
      </c>
      <c r="O19" s="14" t="str">
        <f>IF(DAY(DimAvr1)=1,IF(AND(YEAR(DimAvr1+33)=AnnéeCalendrier,MONTH(DimAvr1+33)=4),DimAvr1+33,""),IF(AND(YEAR(DimAvr1+40)=AnnéeCalendrier,MONTH(DimAvr1+40)=4),DimAvr1+40,""))</f>
        <v/>
      </c>
      <c r="P19" s="14" t="str">
        <f>IF(DAY(DimAvr1)=1,IF(AND(YEAR(DimAvr1+34)=AnnéeCalendrier,MONTH(DimAvr1+34)=4),DimAvr1+34,""),IF(AND(YEAR(DimAvr1+41)=AnnéeCalendrier,MONTH(DimAvr1+41)=4),DimAvr1+41,""))</f>
        <v/>
      </c>
      <c r="Q19" s="14" t="str">
        <f>IF(DAY(DimAvr1)=1,IF(AND(YEAR(DimAvr1+35)=AnnéeCalendrier,MONTH(DimAvr1+35)=4),DimAvr1+35,""),IF(AND(YEAR(DimAvr1+42)=AnnéeCalendrier,MONTH(DimAvr1+42)=4),DimAvr1+42,""))</f>
        <v/>
      </c>
      <c r="R19" s="2"/>
      <c r="S19" s="15"/>
      <c r="U19" s="21"/>
      <c r="Z19" s="9"/>
      <c r="AH19" s="9"/>
      <c r="AP19" s="9"/>
    </row>
    <row r="20" spans="2:42" ht="15" customHeight="1" x14ac:dyDescent="0.25">
      <c r="B20" s="31"/>
      <c r="J20" s="33"/>
      <c r="R20" s="2"/>
      <c r="S20" s="15"/>
      <c r="U20" s="22"/>
      <c r="Z20" s="9"/>
      <c r="AH20" s="9"/>
      <c r="AP20" s="9"/>
    </row>
    <row r="21" spans="2:42" ht="15" customHeight="1" x14ac:dyDescent="0.25">
      <c r="B21" s="31"/>
      <c r="C21" s="4" t="s">
        <v>3</v>
      </c>
      <c r="D21" s="3"/>
      <c r="E21" s="3"/>
      <c r="F21" s="3"/>
      <c r="G21" s="3"/>
      <c r="H21" s="3"/>
      <c r="I21" s="3"/>
      <c r="J21" s="33"/>
      <c r="K21" s="4" t="s">
        <v>14</v>
      </c>
      <c r="L21" s="3"/>
      <c r="M21" s="3"/>
      <c r="N21" s="3"/>
      <c r="O21" s="3"/>
      <c r="P21" s="3"/>
      <c r="Q21" s="3"/>
      <c r="R21" s="2"/>
      <c r="S21" s="19"/>
      <c r="U21" s="2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2:42" ht="15" customHeight="1" x14ac:dyDescent="0.25">
      <c r="B22" s="31"/>
      <c r="C22" s="13" t="s">
        <v>1</v>
      </c>
      <c r="D22" s="13" t="s">
        <v>7</v>
      </c>
      <c r="E22" s="13" t="s">
        <v>7</v>
      </c>
      <c r="F22" s="13" t="s">
        <v>8</v>
      </c>
      <c r="G22" s="13" t="s">
        <v>9</v>
      </c>
      <c r="H22" s="13" t="s">
        <v>10</v>
      </c>
      <c r="I22" s="13" t="s">
        <v>11</v>
      </c>
      <c r="J22" s="34"/>
      <c r="K22" s="13" t="s">
        <v>1</v>
      </c>
      <c r="L22" s="13" t="s">
        <v>7</v>
      </c>
      <c r="M22" s="13" t="s">
        <v>7</v>
      </c>
      <c r="N22" s="45" t="s">
        <v>8</v>
      </c>
      <c r="O22" s="13" t="s">
        <v>9</v>
      </c>
      <c r="P22" s="13" t="s">
        <v>10</v>
      </c>
      <c r="Q22" s="13" t="s">
        <v>11</v>
      </c>
      <c r="R22" s="2"/>
      <c r="S22" s="15"/>
      <c r="U22" s="21"/>
      <c r="Z22" s="9"/>
      <c r="AH22" s="9"/>
      <c r="AP22" s="9"/>
    </row>
    <row r="23" spans="2:42" ht="15" customHeight="1" x14ac:dyDescent="0.25">
      <c r="B23" s="31"/>
      <c r="C23" s="14" t="str">
        <f>IF(DAY(MaySun1)=1,"",IF(AND(YEAR(MaySun1+1)=AnnéeCalendrier,MONTH(MaySun1+1)=5),MaySun1+1,""))</f>
        <v/>
      </c>
      <c r="D23" s="14" t="str">
        <f>IF(DAY(MaySun1)=1,"",IF(AND(YEAR(MaySun1+2)=AnnéeCalendrier,MONTH(MaySun1+2)=5),MaySun1+2,""))</f>
        <v/>
      </c>
      <c r="E23" s="14" t="str">
        <f>IF(DAY(MaySun1)=1,"",IF(AND(YEAR(MaySun1+3)=AnnéeCalendrier,MONTH(MaySun1+3)=5),MaySun1+3,""))</f>
        <v/>
      </c>
      <c r="F23" s="14" t="str">
        <f>IF(DAY(MaySun1)=1,"",IF(AND(YEAR(MaySun1+4)=AnnéeCalendrier,MONTH(MaySun1+4)=5),MaySun1+4,""))</f>
        <v/>
      </c>
      <c r="G23" s="14">
        <f>IF(DAY(MaySun1)=1,"",IF(AND(YEAR(MaySun1+5)=AnnéeCalendrier,MONTH(MaySun1+5)=5),MaySun1+5,""))</f>
        <v>43952</v>
      </c>
      <c r="H23" s="14">
        <f>IF(DAY(MaySun1)=1,"",IF(AND(YEAR(MaySun1+6)=AnnéeCalendrier,MONTH(MaySun1+6)=5),MaySun1+6,""))</f>
        <v>43953</v>
      </c>
      <c r="I23" s="14">
        <f>IF(DAY(MaySun1)=1,IF(AND(YEAR(MaySun1)=AnnéeCalendrier,MONTH(MaySun1)=5),MaySun1,""),IF(AND(YEAR(MaySun1+7)=AnnéeCalendrier,MONTH(MaySun1+7)=5),MaySun1+7,""))</f>
        <v>43954</v>
      </c>
      <c r="J23" s="33" t="s">
        <v>19</v>
      </c>
      <c r="K23" s="14">
        <f>IF(DAY(JunSun1)=1,"",IF(AND(YEAR(JunSun1+1)=AnnéeCalendrier,MONTH(JunSun1+1)=6),JunSun1+1,""))</f>
        <v>43983</v>
      </c>
      <c r="L23" s="25">
        <f>IF(DAY(JunSun1)=1,"",IF(AND(YEAR(JunSun1+2)=AnnéeCalendrier,MONTH(JunSun1+2)=6),JunSun1+2,""))</f>
        <v>43984</v>
      </c>
      <c r="M23" s="14">
        <f>IF(DAY(JunSun1)=1,"",IF(AND(YEAR(JunSun1+3)=AnnéeCalendrier,MONTH(JunSun1+3)=6),JunSun1+3,""))</f>
        <v>43985</v>
      </c>
      <c r="N23" s="26">
        <f>IF(DAY(JunSun1)=1,"",IF(AND(YEAR(JunSun1+4)=AnnéeCalendrier,MONTH(JunSun1+4)=6),JunSun1+4,""))</f>
        <v>43986</v>
      </c>
      <c r="O23" s="14">
        <f>IF(DAY(JunSun1)=1,"",IF(AND(YEAR(JunSun1+5)=AnnéeCalendrier,MONTH(JunSun1+5)=6),JunSun1+5,""))</f>
        <v>43987</v>
      </c>
      <c r="P23" s="14">
        <f>IF(DAY(JunSun1)=1,"",IF(AND(YEAR(JunSun1+6)=AnnéeCalendrier,MONTH(JunSun1+6)=6),JunSun1+6,""))</f>
        <v>43988</v>
      </c>
      <c r="Q23" s="14">
        <f>IF(DAY(JunSun1)=1,IF(AND(YEAR(JunSun1)=AnnéeCalendrier,MONTH(JunSun1)=6),JunSun1,""),IF(AND(YEAR(JunSun1+7)=AnnéeCalendrier,MONTH(JunSun1+7)=6),JunSun1+7,""))</f>
        <v>43989</v>
      </c>
      <c r="R23" s="2"/>
      <c r="S23" s="15"/>
      <c r="U23" s="36" t="s">
        <v>25</v>
      </c>
      <c r="Z23" s="9"/>
      <c r="AH23" s="9"/>
      <c r="AP23" s="9"/>
    </row>
    <row r="24" spans="2:42" ht="15" customHeight="1" x14ac:dyDescent="0.25">
      <c r="B24" s="31" t="s">
        <v>19</v>
      </c>
      <c r="C24" s="14">
        <f>IF(DAY(MaySun1)=1,IF(AND(YEAR(MaySun1+1)=AnnéeCalendrier,MONTH(MaySun1+1)=5),MaySun1+1,""),IF(AND(YEAR(MaySun1+8)=AnnéeCalendrier,MONTH(MaySun1+8)=5),MaySun1+8,""))</f>
        <v>43955</v>
      </c>
      <c r="D24" s="25">
        <f>IF(DAY(MaySun1)=1,IF(AND(YEAR(MaySun1+2)=AnnéeCalendrier,MONTH(MaySun1+2)=5),MaySun1+2,""),IF(AND(YEAR(MaySun1+9)=AnnéeCalendrier,MONTH(MaySun1+9)=5),MaySun1+9,""))</f>
        <v>43956</v>
      </c>
      <c r="E24" s="14">
        <f>IF(DAY(MaySun1)=1,IF(AND(YEAR(MaySun1+3)=AnnéeCalendrier,MONTH(MaySun1+3)=5),MaySun1+3,""),IF(AND(YEAR(MaySun1+10)=AnnéeCalendrier,MONTH(MaySun1+10)=5),MaySun1+10,""))</f>
        <v>43957</v>
      </c>
      <c r="F24" s="26">
        <f>IF(DAY(MaySun1)=1,IF(AND(YEAR(MaySun1+4)=AnnéeCalendrier,MONTH(MaySun1+4)=5),MaySun1+4,""),IF(AND(YEAR(MaySun1+11)=AnnéeCalendrier,MONTH(MaySun1+11)=5),MaySun1+11,""))</f>
        <v>43958</v>
      </c>
      <c r="G24" s="14">
        <f>IF(DAY(MaySun1)=1,IF(AND(YEAR(MaySun1+5)=AnnéeCalendrier,MONTH(MaySun1+5)=5),MaySun1+5,""),IF(AND(YEAR(MaySun1+12)=AnnéeCalendrier,MONTH(MaySun1+12)=5),MaySun1+12,""))</f>
        <v>43959</v>
      </c>
      <c r="H24" s="14">
        <f>IF(DAY(MaySun1)=1,IF(AND(YEAR(MaySun1+6)=AnnéeCalendrier,MONTH(MaySun1+6)=5),MaySun1+6,""),IF(AND(YEAR(MaySun1+13)=AnnéeCalendrier,MONTH(MaySun1+13)=5),MaySun1+13,""))</f>
        <v>43960</v>
      </c>
      <c r="I24" s="14">
        <f>IF(DAY(MaySun1)=1,IF(AND(YEAR(MaySun1+7)=AnnéeCalendrier,MONTH(MaySun1+7)=5),MaySun1+7,""),IF(AND(YEAR(MaySun1+14)=AnnéeCalendrier,MONTH(MaySun1+14)=5),MaySun1+14,""))</f>
        <v>43961</v>
      </c>
      <c r="J24" s="33" t="s">
        <v>20</v>
      </c>
      <c r="K24" s="14">
        <f>IF(DAY(JunSun1)=1,IF(AND(YEAR(JunSun1+1)=AnnéeCalendrier,MONTH(JunSun1+1)=6),JunSun1+1,""),IF(AND(YEAR(JunSun1+8)=AnnéeCalendrier,MONTH(JunSun1+8)=6),JunSun1+8,""))</f>
        <v>43990</v>
      </c>
      <c r="L24" s="25">
        <f>IF(DAY(JunSun1)=1,IF(AND(YEAR(JunSun1+2)=AnnéeCalendrier,MONTH(JunSun1+2)=6),JunSun1+2,""),IF(AND(YEAR(JunSun1+9)=AnnéeCalendrier,MONTH(JunSun1+9)=6),JunSun1+9,""))</f>
        <v>43991</v>
      </c>
      <c r="M24" s="14">
        <f>IF(DAY(JunSun1)=1,IF(AND(YEAR(JunSun1+3)=AnnéeCalendrier,MONTH(JunSun1+3)=6),JunSun1+3,""),IF(AND(YEAR(JunSun1+10)=AnnéeCalendrier,MONTH(JunSun1+10)=6),JunSun1+10,""))</f>
        <v>43992</v>
      </c>
      <c r="N24" s="26">
        <f>IF(DAY(JunSun1)=1,IF(AND(YEAR(JunSun1+4)=AnnéeCalendrier,MONTH(JunSun1+4)=6),JunSun1+4,""),IF(AND(YEAR(JunSun1+11)=AnnéeCalendrier,MONTH(JunSun1+11)=6),JunSun1+11,""))</f>
        <v>43993</v>
      </c>
      <c r="O24" s="14">
        <f>IF(DAY(JunSun1)=1,IF(AND(YEAR(JunSun1+5)=AnnéeCalendrier,MONTH(JunSun1+5)=6),JunSun1+5,""),IF(AND(YEAR(JunSun1+12)=AnnéeCalendrier,MONTH(JunSun1+12)=6),JunSun1+12,""))</f>
        <v>43994</v>
      </c>
      <c r="P24" s="14">
        <f>IF(DAY(JunSun1)=1,IF(AND(YEAR(JunSun1+6)=AnnéeCalendrier,MONTH(JunSun1+6)=6),JunSun1+6,""),IF(AND(YEAR(JunSun1+13)=AnnéeCalendrier,MONTH(JunSun1+13)=6),JunSun1+13,""))</f>
        <v>43995</v>
      </c>
      <c r="Q24" s="14">
        <f>IF(DAY(JunSun1)=1,IF(AND(YEAR(JunSun1+7)=AnnéeCalendrier,MONTH(JunSun1+7)=6),JunSun1+7,""),IF(AND(YEAR(JunSun1+14)=AnnéeCalendrier,MONTH(JunSun1+14)=6),JunSun1+14,""))</f>
        <v>43996</v>
      </c>
      <c r="R24" s="2"/>
      <c r="S24" s="15"/>
      <c r="U24" s="20"/>
      <c r="Z24" s="9"/>
      <c r="AH24" s="9"/>
      <c r="AP24" s="9"/>
    </row>
    <row r="25" spans="2:42" ht="15" customHeight="1" x14ac:dyDescent="0.25">
      <c r="B25" s="31" t="s">
        <v>20</v>
      </c>
      <c r="C25" s="14">
        <f>IF(DAY(MaySun1)=1,IF(AND(YEAR(MaySun1+8)=AnnéeCalendrier,MONTH(MaySun1+8)=5),MaySun1+8,""),IF(AND(YEAR(MaySun1+15)=AnnéeCalendrier,MONTH(MaySun1+15)=5),MaySun1+15,""))</f>
        <v>43962</v>
      </c>
      <c r="D25" s="25">
        <f>IF(DAY(MaySun1)=1,IF(AND(YEAR(MaySun1+9)=AnnéeCalendrier,MONTH(MaySun1+9)=5),MaySun1+9,""),IF(AND(YEAR(MaySun1+16)=AnnéeCalendrier,MONTH(MaySun1+16)=5),MaySun1+16,""))</f>
        <v>43963</v>
      </c>
      <c r="E25" s="14">
        <f>IF(DAY(MaySun1)=1,IF(AND(YEAR(MaySun1+10)=AnnéeCalendrier,MONTH(MaySun1+10)=5),MaySun1+10,""),IF(AND(YEAR(MaySun1+17)=AnnéeCalendrier,MONTH(MaySun1+17)=5),MaySun1+17,""))</f>
        <v>43964</v>
      </c>
      <c r="F25" s="26">
        <f>IF(DAY(MaySun1)=1,IF(AND(YEAR(MaySun1+11)=AnnéeCalendrier,MONTH(MaySun1+11)=5),MaySun1+11,""),IF(AND(YEAR(MaySun1+18)=AnnéeCalendrier,MONTH(MaySun1+18)=5),MaySun1+18,""))</f>
        <v>43965</v>
      </c>
      <c r="G25" s="14">
        <f>IF(DAY(MaySun1)=1,IF(AND(YEAR(MaySun1+12)=AnnéeCalendrier,MONTH(MaySun1+12)=5),MaySun1+12,""),IF(AND(YEAR(MaySun1+19)=AnnéeCalendrier,MONTH(MaySun1+19)=5),MaySun1+19,""))</f>
        <v>43966</v>
      </c>
      <c r="H25" s="14">
        <f>IF(DAY(MaySun1)=1,IF(AND(YEAR(MaySun1+13)=AnnéeCalendrier,MONTH(MaySun1+13)=5),MaySun1+13,""),IF(AND(YEAR(MaySun1+20)=AnnéeCalendrier,MONTH(MaySun1+20)=5),MaySun1+20,""))</f>
        <v>43967</v>
      </c>
      <c r="I25" s="14">
        <f>IF(DAY(MaySun1)=1,IF(AND(YEAR(MaySun1+14)=AnnéeCalendrier,MONTH(MaySun1+14)=5),MaySun1+14,""),IF(AND(YEAR(MaySun1+21)=AnnéeCalendrier,MONTH(MaySun1+21)=5),MaySun1+21,""))</f>
        <v>43968</v>
      </c>
      <c r="J25" s="33" t="s">
        <v>19</v>
      </c>
      <c r="K25" s="14">
        <f>IF(DAY(JunSun1)=1,IF(AND(YEAR(JunSun1+8)=AnnéeCalendrier,MONTH(JunSun1+8)=6),JunSun1+8,""),IF(AND(YEAR(JunSun1+15)=AnnéeCalendrier,MONTH(JunSun1+15)=6),JunSun1+15,""))</f>
        <v>43997</v>
      </c>
      <c r="L25" s="25">
        <f>IF(DAY(JunSun1)=1,IF(AND(YEAR(JunSun1+9)=AnnéeCalendrier,MONTH(JunSun1+9)=6),JunSun1+9,""),IF(AND(YEAR(JunSun1+16)=AnnéeCalendrier,MONTH(JunSun1+16)=6),JunSun1+16,""))</f>
        <v>43998</v>
      </c>
      <c r="M25" s="14">
        <f>IF(DAY(JunSun1)=1,IF(AND(YEAR(JunSun1+10)=AnnéeCalendrier,MONTH(JunSun1+10)=6),JunSun1+10,""),IF(AND(YEAR(JunSun1+17)=AnnéeCalendrier,MONTH(JunSun1+17)=6),JunSun1+17,""))</f>
        <v>43999</v>
      </c>
      <c r="N25" s="26">
        <f>IF(DAY(JunSun1)=1,IF(AND(YEAR(JunSun1+11)=AnnéeCalendrier,MONTH(JunSun1+11)=6),JunSun1+11,""),IF(AND(YEAR(JunSun1+18)=AnnéeCalendrier,MONTH(JunSun1+18)=6),JunSun1+18,""))</f>
        <v>44000</v>
      </c>
      <c r="O25" s="14">
        <f>IF(DAY(JunSun1)=1,IF(AND(YEAR(JunSun1+12)=AnnéeCalendrier,MONTH(JunSun1+12)=6),JunSun1+12,""),IF(AND(YEAR(JunSun1+19)=AnnéeCalendrier,MONTH(JunSun1+19)=6),JunSun1+19,""))</f>
        <v>44001</v>
      </c>
      <c r="P25" s="14">
        <f>IF(DAY(JunSun1)=1,IF(AND(YEAR(JunSun1+13)=AnnéeCalendrier,MONTH(JunSun1+13)=6),JunSun1+13,""),IF(AND(YEAR(JunSun1+20)=AnnéeCalendrier,MONTH(JunSun1+20)=6),JunSun1+20,""))</f>
        <v>44002</v>
      </c>
      <c r="Q25" s="14">
        <f>IF(DAY(JunSun1)=1,IF(AND(YEAR(JunSun1+14)=AnnéeCalendrier,MONTH(JunSun1+14)=6),JunSun1+14,""),IF(AND(YEAR(JunSun1+21)=AnnéeCalendrier,MONTH(JunSun1+21)=6),JunSun1+21,""))</f>
        <v>44003</v>
      </c>
      <c r="R25" s="2"/>
      <c r="S25" s="15"/>
      <c r="U25" s="21"/>
      <c r="Z25" s="9"/>
      <c r="AH25" s="9"/>
      <c r="AP25" s="9"/>
    </row>
    <row r="26" spans="2:42" ht="15" customHeight="1" x14ac:dyDescent="0.25">
      <c r="B26" s="31" t="s">
        <v>19</v>
      </c>
      <c r="C26" s="14">
        <f>IF(DAY(MaySun1)=1,IF(AND(YEAR(MaySun1+15)=AnnéeCalendrier,MONTH(MaySun1+15)=5),MaySun1+15,""),IF(AND(YEAR(MaySun1+22)=AnnéeCalendrier,MONTH(MaySun1+22)=5),MaySun1+22,""))</f>
        <v>43969</v>
      </c>
      <c r="D26" s="25">
        <f>IF(DAY(MaySun1)=1,IF(AND(YEAR(MaySun1+16)=AnnéeCalendrier,MONTH(MaySun1+16)=5),MaySun1+16,""),IF(AND(YEAR(MaySun1+23)=AnnéeCalendrier,MONTH(MaySun1+23)=5),MaySun1+23,""))</f>
        <v>43970</v>
      </c>
      <c r="E26" s="14">
        <f>IF(DAY(MaySun1)=1,IF(AND(YEAR(MaySun1+17)=AnnéeCalendrier,MONTH(MaySun1+17)=5),MaySun1+17,""),IF(AND(YEAR(MaySun1+24)=AnnéeCalendrier,MONTH(MaySun1+24)=5),MaySun1+24,""))</f>
        <v>43971</v>
      </c>
      <c r="F26" s="26">
        <f>IF(DAY(MaySun1)=1,IF(AND(YEAR(MaySun1+18)=AnnéeCalendrier,MONTH(MaySun1+18)=5),MaySun1+18,""),IF(AND(YEAR(MaySun1+25)=AnnéeCalendrier,MONTH(MaySun1+25)=5),MaySun1+25,""))</f>
        <v>43972</v>
      </c>
      <c r="G26" s="14">
        <f>IF(DAY(MaySun1)=1,IF(AND(YEAR(MaySun1+19)=AnnéeCalendrier,MONTH(MaySun1+19)=5),MaySun1+19,""),IF(AND(YEAR(MaySun1+26)=AnnéeCalendrier,MONTH(MaySun1+26)=5),MaySun1+26,""))</f>
        <v>43973</v>
      </c>
      <c r="H26" s="14">
        <f>IF(DAY(MaySun1)=1,IF(AND(YEAR(MaySun1+20)=AnnéeCalendrier,MONTH(MaySun1+20)=5),MaySun1+20,""),IF(AND(YEAR(MaySun1+27)=AnnéeCalendrier,MONTH(MaySun1+27)=5),MaySun1+27,""))</f>
        <v>43974</v>
      </c>
      <c r="I26" s="14">
        <f>IF(DAY(MaySun1)=1,IF(AND(YEAR(MaySun1+21)=AnnéeCalendrier,MONTH(MaySun1+21)=5),MaySun1+21,""),IF(AND(YEAR(MaySun1+28)=AnnéeCalendrier,MONTH(MaySun1+28)=5),MaySun1+28,""))</f>
        <v>43975</v>
      </c>
      <c r="J26" s="33" t="s">
        <v>20</v>
      </c>
      <c r="K26" s="14">
        <f>IF(DAY(JunSun1)=1,IF(AND(YEAR(JunSun1+15)=AnnéeCalendrier,MONTH(JunSun1+15)=6),JunSun1+15,""),IF(AND(YEAR(JunSun1+22)=AnnéeCalendrier,MONTH(JunSun1+22)=6),JunSun1+22,""))</f>
        <v>44004</v>
      </c>
      <c r="L26" s="25">
        <f>IF(DAY(JunSun1)=1,IF(AND(YEAR(JunSun1+16)=AnnéeCalendrier,MONTH(JunSun1+16)=6),JunSun1+16,""),IF(AND(YEAR(JunSun1+23)=AnnéeCalendrier,MONTH(JunSun1+23)=6),JunSun1+23,""))</f>
        <v>44005</v>
      </c>
      <c r="M26" s="14">
        <f>IF(DAY(JunSun1)=1,IF(AND(YEAR(JunSun1+17)=AnnéeCalendrier,MONTH(JunSun1+17)=6),JunSun1+17,""),IF(AND(YEAR(JunSun1+24)=AnnéeCalendrier,MONTH(JunSun1+24)=6),JunSun1+24,""))</f>
        <v>44006</v>
      </c>
      <c r="N26" s="26">
        <f>IF(DAY(JunSun1)=1,IF(AND(YEAR(JunSun1+18)=AnnéeCalendrier,MONTH(JunSun1+18)=6),JunSun1+18,""),IF(AND(YEAR(JunSun1+25)=AnnéeCalendrier,MONTH(JunSun1+25)=6),JunSun1+25,""))</f>
        <v>44007</v>
      </c>
      <c r="O26" s="14">
        <f>IF(DAY(JunSun1)=1,IF(AND(YEAR(JunSun1+19)=AnnéeCalendrier,MONTH(JunSun1+19)=6),JunSun1+19,""),IF(AND(YEAR(JunSun1+26)=AnnéeCalendrier,MONTH(JunSun1+26)=6),JunSun1+26,""))</f>
        <v>44008</v>
      </c>
      <c r="P26" s="14">
        <f>IF(DAY(JunSun1)=1,IF(AND(YEAR(JunSun1+20)=AnnéeCalendrier,MONTH(JunSun1+20)=6),JunSun1+20,""),IF(AND(YEAR(JunSun1+27)=AnnéeCalendrier,MONTH(JunSun1+27)=6),JunSun1+27,""))</f>
        <v>44009</v>
      </c>
      <c r="Q26" s="14">
        <f>IF(DAY(JunSun1)=1,IF(AND(YEAR(JunSun1+21)=AnnéeCalendrier,MONTH(JunSun1+21)=6),JunSun1+21,""),IF(AND(YEAR(JunSun1+28)=AnnéeCalendrier,MONTH(JunSun1+28)=6),JunSun1+28,""))</f>
        <v>44010</v>
      </c>
      <c r="R26" s="2"/>
      <c r="S26" s="15"/>
      <c r="U26" s="27"/>
      <c r="Z26" s="9"/>
      <c r="AH26" s="9"/>
      <c r="AP26" s="9"/>
    </row>
    <row r="27" spans="2:42" ht="15" customHeight="1" x14ac:dyDescent="0.25">
      <c r="B27" s="31" t="s">
        <v>20</v>
      </c>
      <c r="C27" s="14">
        <f>IF(DAY(MaySun1)=1,IF(AND(YEAR(MaySun1+22)=AnnéeCalendrier,MONTH(MaySun1+22)=5),MaySun1+22,""),IF(AND(YEAR(MaySun1+29)=AnnéeCalendrier,MONTH(MaySun1+29)=5),MaySun1+29,""))</f>
        <v>43976</v>
      </c>
      <c r="D27" s="25">
        <f>IF(DAY(MaySun1)=1,IF(AND(YEAR(MaySun1+23)=AnnéeCalendrier,MONTH(MaySun1+23)=5),MaySun1+23,""),IF(AND(YEAR(MaySun1+30)=AnnéeCalendrier,MONTH(MaySun1+30)=5),MaySun1+30,""))</f>
        <v>43977</v>
      </c>
      <c r="E27" s="14">
        <f>IF(DAY(MaySun1)=1,IF(AND(YEAR(MaySun1+24)=AnnéeCalendrier,MONTH(MaySun1+24)=5),MaySun1+24,""),IF(AND(YEAR(MaySun1+31)=AnnéeCalendrier,MONTH(MaySun1+31)=5),MaySun1+31,""))</f>
        <v>43978</v>
      </c>
      <c r="F27" s="26">
        <f>IF(DAY(MaySun1)=1,IF(AND(YEAR(MaySun1+25)=AnnéeCalendrier,MONTH(MaySun1+25)=5),MaySun1+25,""),IF(AND(YEAR(MaySun1+32)=AnnéeCalendrier,MONTH(MaySun1+32)=5),MaySun1+32,""))</f>
        <v>43979</v>
      </c>
      <c r="G27" s="14">
        <f>IF(DAY(MaySun1)=1,IF(AND(YEAR(MaySun1+26)=AnnéeCalendrier,MONTH(MaySun1+26)=5),MaySun1+26,""),IF(AND(YEAR(MaySun1+33)=AnnéeCalendrier,MONTH(MaySun1+33)=5),MaySun1+33,""))</f>
        <v>43980</v>
      </c>
      <c r="H27" s="14">
        <f>IF(DAY(MaySun1)=1,IF(AND(YEAR(MaySun1+27)=AnnéeCalendrier,MONTH(MaySun1+27)=5),MaySun1+27,""),IF(AND(YEAR(MaySun1+34)=AnnéeCalendrier,MONTH(MaySun1+34)=5),MaySun1+34,""))</f>
        <v>43981</v>
      </c>
      <c r="I27" s="14">
        <f>IF(DAY(MaySun1)=1,IF(AND(YEAR(MaySun1+28)=AnnéeCalendrier,MONTH(MaySun1+28)=5),MaySun1+28,""),IF(AND(YEAR(MaySun1+35)=AnnéeCalendrier,MONTH(MaySun1+35)=5),MaySun1+35,""))</f>
        <v>43982</v>
      </c>
      <c r="J27" s="33" t="s">
        <v>19</v>
      </c>
      <c r="K27" s="14">
        <f>IF(DAY(JunSun1)=1,IF(AND(YEAR(JunSun1+22)=AnnéeCalendrier,MONTH(JunSun1+22)=6),JunSun1+22,""),IF(AND(YEAR(JunSun1+29)=AnnéeCalendrier,MONTH(JunSun1+29)=6),JunSun1+29,""))</f>
        <v>44011</v>
      </c>
      <c r="L27" s="25">
        <f>IF(DAY(JunSun1)=1,IF(AND(YEAR(JunSun1+23)=AnnéeCalendrier,MONTH(JunSun1+23)=6),JunSun1+23,""),IF(AND(YEAR(JunSun1+30)=AnnéeCalendrier,MONTH(JunSun1+30)=6),JunSun1+30,""))</f>
        <v>44012</v>
      </c>
      <c r="M27" s="14" t="str">
        <f>IF(DAY(JunSun1)=1,IF(AND(YEAR(JunSun1+24)=AnnéeCalendrier,MONTH(JunSun1+24)=6),JunSun1+24,""),IF(AND(YEAR(JunSun1+31)=AnnéeCalendrier,MONTH(JunSun1+31)=6),JunSun1+31,""))</f>
        <v/>
      </c>
      <c r="N27" s="14" t="str">
        <f>IF(DAY(JunSun1)=1,IF(AND(YEAR(JunSun1+25)=AnnéeCalendrier,MONTH(JunSun1+25)=6),JunSun1+25,""),IF(AND(YEAR(JunSun1+32)=AnnéeCalendrier,MONTH(JunSun1+32)=6),JunSun1+32,""))</f>
        <v/>
      </c>
      <c r="O27" s="14" t="str">
        <f>IF(DAY(JunSun1)=1,IF(AND(YEAR(JunSun1+26)=AnnéeCalendrier,MONTH(JunSun1+26)=6),JunSun1+26,""),IF(AND(YEAR(JunSun1+33)=AnnéeCalendrier,MONTH(JunSun1+33)=6),JunSun1+33,""))</f>
        <v/>
      </c>
      <c r="P27" s="14" t="str">
        <f>IF(DAY(JunSun1)=1,IF(AND(YEAR(JunSun1+27)=AnnéeCalendrier,MONTH(JunSun1+27)=6),JunSun1+27,""),IF(AND(YEAR(JunSun1+34)=AnnéeCalendrier,MONTH(JunSun1+34)=6),JunSun1+34,""))</f>
        <v/>
      </c>
      <c r="Q27" s="14" t="str">
        <f>IF(DAY(JunSun1)=1,IF(AND(YEAR(JunSun1+28)=AnnéeCalendrier,MONTH(JunSun1+28)=6),JunSun1+28,""),IF(AND(YEAR(JunSun1+35)=AnnéeCalendrier,MONTH(JunSun1+35)=6),JunSun1+35,""))</f>
        <v/>
      </c>
      <c r="R27" s="2"/>
      <c r="S27" s="15"/>
      <c r="U27" s="20"/>
      <c r="Z27" s="9"/>
      <c r="AH27" s="9"/>
      <c r="AP27" s="9"/>
    </row>
    <row r="28" spans="2:42" ht="15" customHeight="1" x14ac:dyDescent="0.25">
      <c r="B28" s="31"/>
      <c r="C28" s="14" t="str">
        <f>IF(DAY(MaySun1)=1,IF(AND(YEAR(MaySun1+29)=AnnéeCalendrier,MONTH(MaySun1+29)=5),MaySun1+29,""),IF(AND(YEAR(MaySun1+36)=AnnéeCalendrier,MONTH(MaySun1+36)=5),MaySun1+36,""))</f>
        <v/>
      </c>
      <c r="D28" s="14" t="str">
        <f>IF(DAY(MaySun1)=1,IF(AND(YEAR(MaySun1+30)=AnnéeCalendrier,MONTH(MaySun1+30)=5),MaySun1+30,""),IF(AND(YEAR(MaySun1+37)=AnnéeCalendrier,MONTH(MaySun1+37)=5),MaySun1+37,""))</f>
        <v/>
      </c>
      <c r="E28" s="14" t="str">
        <f>IF(DAY(MaySun1)=1,IF(AND(YEAR(MaySun1+31)=AnnéeCalendrier,MONTH(MaySun1+31)=5),MaySun1+31,""),IF(AND(YEAR(MaySun1+38)=AnnéeCalendrier,MONTH(MaySun1+38)=5),MaySun1+38,""))</f>
        <v/>
      </c>
      <c r="F28" s="14" t="str">
        <f>IF(DAY(MaySun1)=1,IF(AND(YEAR(MaySun1+32)=AnnéeCalendrier,MONTH(MaySun1+32)=5),MaySun1+32,""),IF(AND(YEAR(MaySun1+39)=AnnéeCalendrier,MONTH(MaySun1+39)=5),MaySun1+39,""))</f>
        <v/>
      </c>
      <c r="G28" s="14" t="str">
        <f>IF(DAY(MaySun1)=1,IF(AND(YEAR(MaySun1+33)=AnnéeCalendrier,MONTH(MaySun1+33)=5),MaySun1+33,""),IF(AND(YEAR(MaySun1+40)=AnnéeCalendrier,MONTH(MaySun1+40)=5),MaySun1+40,""))</f>
        <v/>
      </c>
      <c r="H28" s="14" t="str">
        <f>IF(DAY(MaySun1)=1,IF(AND(YEAR(MaySun1+34)=AnnéeCalendrier,MONTH(MaySun1+34)=5),MaySun1+34,""),IF(AND(YEAR(MaySun1+41)=AnnéeCalendrier,MONTH(MaySun1+41)=5),MaySun1+41,""))</f>
        <v/>
      </c>
      <c r="I28" s="14" t="str">
        <f>IF(DAY(MaySun1)=1,IF(AND(YEAR(MaySun1+35)=AnnéeCalendrier,MONTH(MaySun1+35)=5),MaySun1+35,""),IF(AND(YEAR(MaySun1+42)=AnnéeCalendrier,MONTH(MaySun1+42)=5),MaySun1+42,""))</f>
        <v/>
      </c>
      <c r="J28" s="33"/>
      <c r="K28" s="14" t="str">
        <f>IF(DAY(JunSun1)=1,IF(AND(YEAR(JunSun1+29)=AnnéeCalendrier,MONTH(JunSun1+29)=6),JunSun1+29,""),IF(AND(YEAR(JunSun1+36)=AnnéeCalendrier,MONTH(JunSun1+36)=6),JunSun1+36,""))</f>
        <v/>
      </c>
      <c r="L28" s="14" t="str">
        <f>IF(DAY(JunSun1)=1,IF(AND(YEAR(JunSun1+30)=AnnéeCalendrier,MONTH(JunSun1+30)=6),JunSun1+30,""),IF(AND(YEAR(JunSun1+37)=AnnéeCalendrier,MONTH(JunSun1+37)=6),JunSun1+37,""))</f>
        <v/>
      </c>
      <c r="M28" s="14" t="str">
        <f>IF(DAY(JunSun1)=1,IF(AND(YEAR(JunSun1+31)=AnnéeCalendrier,MONTH(JunSun1+31)=6),JunSun1+31,""),IF(AND(YEAR(JunSun1+38)=AnnéeCalendrier,MONTH(JunSun1+38)=6),JunSun1+38,""))</f>
        <v/>
      </c>
      <c r="N28" s="14" t="str">
        <f>IF(DAY(JunSun1)=1,IF(AND(YEAR(JunSun1+32)=AnnéeCalendrier,MONTH(JunSun1+32)=6),JunSun1+32,""),IF(AND(YEAR(JunSun1+39)=AnnéeCalendrier,MONTH(JunSun1+39)=6),JunSun1+39,""))</f>
        <v/>
      </c>
      <c r="O28" s="14" t="str">
        <f>IF(DAY(JunSun1)=1,IF(AND(YEAR(JunSun1+33)=AnnéeCalendrier,MONTH(JunSun1+33)=6),JunSun1+33,""),IF(AND(YEAR(JunSun1+40)=AnnéeCalendrier,MONTH(JunSun1+40)=6),JunSun1+40,""))</f>
        <v/>
      </c>
      <c r="P28" s="14" t="str">
        <f>IF(DAY(JunSun1)=1,IF(AND(YEAR(JunSun1+34)=AnnéeCalendrier,MONTH(JunSun1+34)=6),JunSun1+34,""),IF(AND(YEAR(JunSun1+41)=AnnéeCalendrier,MONTH(JunSun1+41)=6),JunSun1+41,""))</f>
        <v/>
      </c>
      <c r="Q28" s="14" t="str">
        <f>IF(DAY(JunSun1)=1,IF(AND(YEAR(JunSun1+35)=AnnéeCalendrier,MONTH(JunSun1+35)=6),JunSun1+35,""),IF(AND(YEAR(JunSun1+42)=AnnéeCalendrier,MONTH(JunSun1+42)=6),JunSun1+42,""))</f>
        <v/>
      </c>
      <c r="R28" s="2"/>
      <c r="S28" s="15"/>
      <c r="U28" s="21"/>
      <c r="Z28" s="9"/>
      <c r="AH28" s="9"/>
      <c r="AP28" s="9"/>
    </row>
    <row r="29" spans="2:42" ht="15" customHeight="1" x14ac:dyDescent="0.25">
      <c r="B29" s="31"/>
      <c r="J29" s="33"/>
      <c r="R29" s="2"/>
      <c r="S29" s="15"/>
      <c r="U29" s="22"/>
      <c r="Z29" s="9"/>
      <c r="AH29" s="9"/>
      <c r="AP29" s="9"/>
    </row>
    <row r="30" spans="2:42" ht="15" customHeight="1" x14ac:dyDescent="0.25">
      <c r="B30" s="31"/>
      <c r="C30" s="4" t="s">
        <v>4</v>
      </c>
      <c r="D30" s="3"/>
      <c r="E30" s="3"/>
      <c r="F30" s="3"/>
      <c r="G30" s="3"/>
      <c r="H30" s="3"/>
      <c r="I30" s="3"/>
      <c r="J30" s="33"/>
      <c r="K30" s="4" t="s">
        <v>15</v>
      </c>
      <c r="L30" s="3"/>
      <c r="M30" s="3"/>
      <c r="N30" s="3"/>
      <c r="O30" s="3"/>
      <c r="P30" s="3"/>
      <c r="Q30" s="3"/>
      <c r="S30" s="19"/>
      <c r="U30" s="20"/>
      <c r="V30" s="9"/>
      <c r="W30" s="9"/>
      <c r="X30" s="9"/>
      <c r="Y30" s="9"/>
      <c r="Z30" s="9"/>
      <c r="AH30" s="9"/>
      <c r="AP30" s="9"/>
    </row>
    <row r="31" spans="2:42" ht="15" customHeight="1" x14ac:dyDescent="0.25">
      <c r="C31" s="13" t="s">
        <v>1</v>
      </c>
      <c r="D31" s="13" t="s">
        <v>7</v>
      </c>
      <c r="E31" s="13" t="s">
        <v>7</v>
      </c>
      <c r="F31" s="13" t="s">
        <v>8</v>
      </c>
      <c r="G31" s="13" t="s">
        <v>9</v>
      </c>
      <c r="H31" s="13" t="s">
        <v>10</v>
      </c>
      <c r="I31" s="13" t="s">
        <v>11</v>
      </c>
      <c r="J31" s="33"/>
      <c r="K31" s="13" t="s">
        <v>1</v>
      </c>
      <c r="L31" s="13" t="s">
        <v>7</v>
      </c>
      <c r="M31" s="13" t="s">
        <v>7</v>
      </c>
      <c r="N31" s="13" t="s">
        <v>8</v>
      </c>
      <c r="O31" s="13" t="s">
        <v>9</v>
      </c>
      <c r="P31" s="13" t="s">
        <v>10</v>
      </c>
      <c r="Q31" s="13" t="s">
        <v>11</v>
      </c>
      <c r="S31" s="15"/>
      <c r="U31" s="21"/>
    </row>
    <row r="32" spans="2:42" ht="15" customHeight="1" x14ac:dyDescent="0.25">
      <c r="C32" s="14" t="str">
        <f>IF(DAY(JulSun1)=1,"",IF(AND(YEAR(JulSun1+1)=AnnéeCalendrier,MONTH(JulSun1+1)=7),JulSun1+1,""))</f>
        <v/>
      </c>
      <c r="D32" s="14" t="str">
        <f>IF(DAY(JulSun1)=1,"",IF(AND(YEAR(JulSun1+2)=AnnéeCalendrier,MONTH(JulSun1+2)=7),JulSun1+2,""))</f>
        <v/>
      </c>
      <c r="E32" s="14">
        <f>IF(DAY(JulSun1)=1,"",IF(AND(YEAR(JulSun1+3)=AnnéeCalendrier,MONTH(JulSun1+3)=7),JulSun1+3,""))</f>
        <v>44013</v>
      </c>
      <c r="F32" s="26">
        <f>IF(DAY(JulSun1)=1,"",IF(AND(YEAR(JulSun1+4)=AnnéeCalendrier,MONTH(JulSun1+4)=7),JulSun1+4,""))</f>
        <v>44014</v>
      </c>
      <c r="G32" s="26">
        <f>IF(DAY(JulSun1)=1,"",IF(AND(YEAR(JulSun1+5)=AnnéeCalendrier,MONTH(JulSun1+5)=7),JulSun1+5,""))</f>
        <v>44015</v>
      </c>
      <c r="H32" s="26">
        <f>IF(DAY(JulSun1)=1,"",IF(AND(YEAR(JulSun1+6)=AnnéeCalendrier,MONTH(JulSun1+6)=7),JulSun1+6,""))</f>
        <v>44016</v>
      </c>
      <c r="I32" s="26">
        <f>IF(DAY(JulSun1)=1,IF(AND(YEAR(JulSun1)=AnnéeCalendrier,MONTH(JulSun1)=7),JulSun1,""),IF(AND(YEAR(JulSun1+7)=AnnéeCalendrier,MONTH(JulSun1+7)=7),JulSun1+7,""))</f>
        <v>44017</v>
      </c>
      <c r="J32" s="46"/>
      <c r="K32" s="26" t="str">
        <f>IF(DAY(AugSun1)=1,"",IF(AND(YEAR(AugSun1+1)=AnnéeCalendrier,MONTH(AugSun1+1)=8),AugSun1+1,""))</f>
        <v/>
      </c>
      <c r="L32" s="26" t="str">
        <f>IF(DAY(AugSun1)=1,"",IF(AND(YEAR(AugSun1+2)=AnnéeCalendrier,MONTH(AugSun1+2)=8),AugSun1+2,""))</f>
        <v/>
      </c>
      <c r="M32" s="26" t="str">
        <f>IF(DAY(AugSun1)=1,"",IF(AND(YEAR(AugSun1+3)=AnnéeCalendrier,MONTH(AugSun1+3)=8),AugSun1+3,""))</f>
        <v/>
      </c>
      <c r="N32" s="26" t="str">
        <f>IF(DAY(AugSun1)=1,"",IF(AND(YEAR(AugSun1+4)=AnnéeCalendrier,MONTH(AugSun1+4)=8),AugSun1+4,""))</f>
        <v/>
      </c>
      <c r="O32" s="26" t="str">
        <f>IF(DAY(AugSun1)=1,"",IF(AND(YEAR(AugSun1+5)=AnnéeCalendrier,MONTH(AugSun1+5)=8),AugSun1+5,""))</f>
        <v/>
      </c>
      <c r="P32" s="14">
        <f>IF(DAY(AugSun1)=1,"",IF(AND(YEAR(AugSun1+6)=AnnéeCalendrier,MONTH(AugSun1+6)=8),AugSun1+6,""))</f>
        <v>44044</v>
      </c>
      <c r="Q32" s="14">
        <f>IF(DAY(AugSun1)=1,IF(AND(YEAR(AugSun1)=AnnéeCalendrier,MONTH(AugSun1)=8),AugSun1,""),IF(AND(YEAR(AugSun1+7)=AnnéeCalendrier,MONTH(AugSun1+7)=8),AugSun1+7,""))</f>
        <v>44045</v>
      </c>
      <c r="S32" s="15"/>
      <c r="U32" s="36" t="s">
        <v>24</v>
      </c>
    </row>
    <row r="33" spans="2:21" ht="15" customHeight="1" x14ac:dyDescent="0.25">
      <c r="B33" s="35" t="s">
        <v>20</v>
      </c>
      <c r="C33" s="14">
        <f>IF(DAY(JulSun1)=1,IF(AND(YEAR(JulSun1+1)=AnnéeCalendrier,MONTH(JulSun1+1)=7),JulSun1+1,""),IF(AND(YEAR(JulSun1+8)=AnnéeCalendrier,MONTH(JulSun1+8)=7),JulSun1+8,""))</f>
        <v>44018</v>
      </c>
      <c r="D33" s="25">
        <f>IF(DAY(JulSun1)=1,IF(AND(YEAR(JulSun1+2)=AnnéeCalendrier,MONTH(JulSun1+2)=7),JulSun1+2,""),IF(AND(YEAR(JulSun1+9)=AnnéeCalendrier,MONTH(JulSun1+9)=7),JulSun1+9,""))</f>
        <v>44019</v>
      </c>
      <c r="E33" s="14">
        <f>IF(DAY(JulSun1)=1,IF(AND(YEAR(JulSun1+3)=AnnéeCalendrier,MONTH(JulSun1+3)=7),JulSun1+3,""),IF(AND(YEAR(JulSun1+10)=AnnéeCalendrier,MONTH(JulSun1+10)=7),JulSun1+10,""))</f>
        <v>44020</v>
      </c>
      <c r="F33" s="26">
        <f>IF(DAY(JulSun1)=1,IF(AND(YEAR(JulSun1+4)=AnnéeCalendrier,MONTH(JulSun1+4)=7),JulSun1+4,""),IF(AND(YEAR(JulSun1+11)=AnnéeCalendrier,MONTH(JulSun1+11)=7),JulSun1+11,""))</f>
        <v>44021</v>
      </c>
      <c r="G33" s="26">
        <f>IF(DAY(JulSun1)=1,IF(AND(YEAR(JulSun1+5)=AnnéeCalendrier,MONTH(JulSun1+5)=7),JulSun1+5,""),IF(AND(YEAR(JulSun1+12)=AnnéeCalendrier,MONTH(JulSun1+12)=7),JulSun1+12,""))</f>
        <v>44022</v>
      </c>
      <c r="H33" s="26">
        <f>IF(DAY(JulSun1)=1,IF(AND(YEAR(JulSun1+6)=AnnéeCalendrier,MONTH(JulSun1+6)=7),JulSun1+6,""),IF(AND(YEAR(JulSun1+13)=AnnéeCalendrier,MONTH(JulSun1+13)=7),JulSun1+13,""))</f>
        <v>44023</v>
      </c>
      <c r="I33" s="26">
        <f>IF(DAY(JulSun1)=1,IF(AND(YEAR(JulSun1+7)=AnnéeCalendrier,MONTH(JulSun1+7)=7),JulSun1+7,""),IF(AND(YEAR(JulSun1+14)=AnnéeCalendrier,MONTH(JulSun1+14)=7),JulSun1+14,""))</f>
        <v>44024</v>
      </c>
      <c r="J33" s="47"/>
      <c r="K33" s="26">
        <f>IF(DAY(AugSun1)=1,IF(AND(YEAR(AugSun1+1)=AnnéeCalendrier,MONTH(AugSun1+1)=8),AugSun1+1,""),IF(AND(YEAR(AugSun1+8)=AnnéeCalendrier,MONTH(AugSun1+8)=8),AugSun1+8,""))</f>
        <v>44046</v>
      </c>
      <c r="L33" s="26">
        <f>IF(DAY(AugSun1)=1,IF(AND(YEAR(AugSun1+2)=AnnéeCalendrier,MONTH(AugSun1+2)=8),AugSun1+2,""),IF(AND(YEAR(AugSun1+9)=AnnéeCalendrier,MONTH(AugSun1+9)=8),AugSun1+9,""))</f>
        <v>44047</v>
      </c>
      <c r="M33" s="26">
        <f>IF(DAY(AugSun1)=1,IF(AND(YEAR(AugSun1+3)=AnnéeCalendrier,MONTH(AugSun1+3)=8),AugSun1+3,""),IF(AND(YEAR(AugSun1+10)=AnnéeCalendrier,MONTH(AugSun1+10)=8),AugSun1+10,""))</f>
        <v>44048</v>
      </c>
      <c r="N33" s="26">
        <f>IF(DAY(AugSun1)=1,IF(AND(YEAR(AugSun1+4)=AnnéeCalendrier,MONTH(AugSun1+4)=8),AugSun1+4,""),IF(AND(YEAR(AugSun1+11)=AnnéeCalendrier,MONTH(AugSun1+11)=8),AugSun1+11,""))</f>
        <v>44049</v>
      </c>
      <c r="O33" s="26">
        <f>IF(DAY(AugSun1)=1,IF(AND(YEAR(AugSun1+5)=AnnéeCalendrier,MONTH(AugSun1+5)=8),AugSun1+5,""),IF(AND(YEAR(AugSun1+12)=AnnéeCalendrier,MONTH(AugSun1+12)=8),AugSun1+12,""))</f>
        <v>44050</v>
      </c>
      <c r="P33" s="14">
        <f>IF(DAY(AugSun1)=1,IF(AND(YEAR(AugSun1+6)=AnnéeCalendrier,MONTH(AugSun1+6)=8),AugSun1+6,""),IF(AND(YEAR(AugSun1+13)=AnnéeCalendrier,MONTH(AugSun1+13)=8),AugSun1+13,""))</f>
        <v>44051</v>
      </c>
      <c r="Q33" s="14">
        <f>IF(DAY(AugSun1)=1,IF(AND(YEAR(AugSun1+7)=AnnéeCalendrier,MONTH(AugSun1+7)=8),AugSun1+7,""),IF(AND(YEAR(AugSun1+14)=AnnéeCalendrier,MONTH(AugSun1+14)=8),AugSun1+14,""))</f>
        <v>44052</v>
      </c>
      <c r="S33" s="15"/>
      <c r="U33" s="28" t="s">
        <v>23</v>
      </c>
    </row>
    <row r="34" spans="2:21" ht="15" customHeight="1" x14ac:dyDescent="0.25">
      <c r="C34" s="14">
        <f>IF(DAY(JulSun1)=1,IF(AND(YEAR(JulSun1+8)=AnnéeCalendrier,MONTH(JulSun1+8)=7),JulSun1+8,""),IF(AND(YEAR(JulSun1+15)=AnnéeCalendrier,MONTH(JulSun1+15)=7),JulSun1+15,""))</f>
        <v>44025</v>
      </c>
      <c r="D34" s="26">
        <f>IF(DAY(JulSun1)=1,IF(AND(YEAR(JulSun1+9)=AnnéeCalendrier,MONTH(JulSun1+9)=7),JulSun1+9,""),IF(AND(YEAR(JulSun1+16)=AnnéeCalendrier,MONTH(JulSun1+16)=7),JulSun1+16,""))</f>
        <v>44026</v>
      </c>
      <c r="E34" s="14">
        <f>IF(DAY(JulSun1)=1,IF(AND(YEAR(JulSun1+10)=AnnéeCalendrier,MONTH(JulSun1+10)=7),JulSun1+10,""),IF(AND(YEAR(JulSun1+17)=AnnéeCalendrier,MONTH(JulSun1+17)=7),JulSun1+17,""))</f>
        <v>44027</v>
      </c>
      <c r="F34" s="26">
        <f>IF(DAY(JulSun1)=1,IF(AND(YEAR(JulSun1+11)=AnnéeCalendrier,MONTH(JulSun1+11)=7),JulSun1+11,""),IF(AND(YEAR(JulSun1+18)=AnnéeCalendrier,MONTH(JulSun1+18)=7),JulSun1+18,""))</f>
        <v>44028</v>
      </c>
      <c r="G34" s="26">
        <f>IF(DAY(JulSun1)=1,IF(AND(YEAR(JulSun1+12)=AnnéeCalendrier,MONTH(JulSun1+12)=7),JulSun1+12,""),IF(AND(YEAR(JulSun1+19)=AnnéeCalendrier,MONTH(JulSun1+19)=7),JulSun1+19,""))</f>
        <v>44029</v>
      </c>
      <c r="H34" s="26">
        <f>IF(DAY(JulSun1)=1,IF(AND(YEAR(JulSun1+13)=AnnéeCalendrier,MONTH(JulSun1+13)=7),JulSun1+13,""),IF(AND(YEAR(JulSun1+20)=AnnéeCalendrier,MONTH(JulSun1+20)=7),JulSun1+20,""))</f>
        <v>44030</v>
      </c>
      <c r="I34" s="26">
        <f>IF(DAY(JulSun1)=1,IF(AND(YEAR(JulSun1+14)=AnnéeCalendrier,MONTH(JulSun1+14)=7),JulSun1+14,""),IF(AND(YEAR(JulSun1+21)=AnnéeCalendrier,MONTH(JulSun1+21)=7),JulSun1+21,""))</f>
        <v>44031</v>
      </c>
      <c r="J34" s="47"/>
      <c r="K34" s="26">
        <f>IF(DAY(AugSun1)=1,IF(AND(YEAR(AugSun1+8)=AnnéeCalendrier,MONTH(AugSun1+8)=8),AugSun1+8,""),IF(AND(YEAR(AugSun1+15)=AnnéeCalendrier,MONTH(AugSun1+15)=8),AugSun1+15,""))</f>
        <v>44053</v>
      </c>
      <c r="L34" s="26">
        <f>IF(DAY(AugSun1)=1,IF(AND(YEAR(AugSun1+9)=AnnéeCalendrier,MONTH(AugSun1+9)=8),AugSun1+9,""),IF(AND(YEAR(AugSun1+16)=AnnéeCalendrier,MONTH(AugSun1+16)=8),AugSun1+16,""))</f>
        <v>44054</v>
      </c>
      <c r="M34" s="26">
        <f>IF(DAY(AugSun1)=1,IF(AND(YEAR(AugSun1+10)=AnnéeCalendrier,MONTH(AugSun1+10)=8),AugSun1+10,""),IF(AND(YEAR(AugSun1+17)=AnnéeCalendrier,MONTH(AugSun1+17)=8),AugSun1+17,""))</f>
        <v>44055</v>
      </c>
      <c r="N34" s="26">
        <v>13</v>
      </c>
      <c r="O34" s="26">
        <f>IF(DAY(AugSun1)=1,IF(AND(YEAR(AugSun1+12)=AnnéeCalendrier,MONTH(AugSun1+12)=8),AugSun1+12,""),IF(AND(YEAR(AugSun1+19)=AnnéeCalendrier,MONTH(AugSun1+19)=8),AugSun1+19,""))</f>
        <v>44057</v>
      </c>
      <c r="P34" s="14">
        <f>IF(DAY(AugSun1)=1,IF(AND(YEAR(AugSun1+13)=AnnéeCalendrier,MONTH(AugSun1+13)=8),AugSun1+13,""),IF(AND(YEAR(AugSun1+20)=AnnéeCalendrier,MONTH(AugSun1+20)=8),AugSun1+20,""))</f>
        <v>44058</v>
      </c>
      <c r="Q34" s="14">
        <f>IF(DAY(AugSun1)=1,IF(AND(YEAR(AugSun1+14)=AnnéeCalendrier,MONTH(AugSun1+14)=8),AugSun1+14,""),IF(AND(YEAR(AugSun1+21)=AnnéeCalendrier,MONTH(AugSun1+21)=8),AugSun1+21,""))</f>
        <v>44059</v>
      </c>
      <c r="S34" s="15"/>
      <c r="U34" s="21"/>
    </row>
    <row r="35" spans="2:21" ht="15" customHeight="1" x14ac:dyDescent="0.25">
      <c r="B35" s="35" t="s">
        <v>20</v>
      </c>
      <c r="C35" s="14">
        <f>IF(DAY(JulSun1)=1,IF(AND(YEAR(JulSun1+15)=AnnéeCalendrier,MONTH(JulSun1+15)=7),JulSun1+15,""),IF(AND(YEAR(JulSun1+22)=AnnéeCalendrier,MONTH(JulSun1+22)=7),JulSun1+22,""))</f>
        <v>44032</v>
      </c>
      <c r="D35" s="25">
        <f>IF(DAY(JulSun1)=1,IF(AND(YEAR(JulSun1+16)=AnnéeCalendrier,MONTH(JulSun1+16)=7),JulSun1+16,""),IF(AND(YEAR(JulSun1+23)=AnnéeCalendrier,MONTH(JulSun1+23)=7),JulSun1+23,""))</f>
        <v>44033</v>
      </c>
      <c r="E35" s="14">
        <f>IF(DAY(JulSun1)=1,IF(AND(YEAR(JulSun1+17)=AnnéeCalendrier,MONTH(JulSun1+17)=7),JulSun1+17,""),IF(AND(YEAR(JulSun1+24)=AnnéeCalendrier,MONTH(JulSun1+24)=7),JulSun1+24,""))</f>
        <v>44034</v>
      </c>
      <c r="F35" s="26">
        <f>IF(DAY(JulSun1)=1,IF(AND(YEAR(JulSun1+18)=AnnéeCalendrier,MONTH(JulSun1+18)=7),JulSun1+18,""),IF(AND(YEAR(JulSun1+25)=AnnéeCalendrier,MONTH(JulSun1+25)=7),JulSun1+25,""))</f>
        <v>44035</v>
      </c>
      <c r="G35" s="26">
        <f>IF(DAY(JulSun1)=1,IF(AND(YEAR(JulSun1+19)=AnnéeCalendrier,MONTH(JulSun1+19)=7),JulSun1+19,""),IF(AND(YEAR(JulSun1+26)=AnnéeCalendrier,MONTH(JulSun1+26)=7),JulSun1+26,""))</f>
        <v>44036</v>
      </c>
      <c r="H35" s="26">
        <f>IF(DAY(JulSun1)=1,IF(AND(YEAR(JulSun1+20)=AnnéeCalendrier,MONTH(JulSun1+20)=7),JulSun1+20,""),IF(AND(YEAR(JulSun1+27)=AnnéeCalendrier,MONTH(JulSun1+27)=7),JulSun1+27,""))</f>
        <v>44037</v>
      </c>
      <c r="I35" s="26">
        <f>IF(DAY(JulSun1)=1,IF(AND(YEAR(JulSun1+21)=AnnéeCalendrier,MONTH(JulSun1+21)=7),JulSun1+21,""),IF(AND(YEAR(JulSun1+28)=AnnéeCalendrier,MONTH(JulSun1+28)=7),JulSun1+28,""))</f>
        <v>44038</v>
      </c>
      <c r="J35" s="47" t="s">
        <v>20</v>
      </c>
      <c r="K35" s="26">
        <f>IF(DAY(AugSun1)=1,IF(AND(YEAR(AugSun1+15)=AnnéeCalendrier,MONTH(AugSun1+15)=8),AugSun1+15,""),IF(AND(YEAR(AugSun1+22)=AnnéeCalendrier,MONTH(AugSun1+22)=8),AugSun1+22,""))</f>
        <v>44060</v>
      </c>
      <c r="L35" s="25">
        <f>IF(DAY(AugSun1)=1,IF(AND(YEAR(AugSun1+16)=AnnéeCalendrier,MONTH(AugSun1+16)=8),AugSun1+16,""),IF(AND(YEAR(AugSun1+23)=AnnéeCalendrier,MONTH(AugSun1+23)=8),AugSun1+23,""))</f>
        <v>44061</v>
      </c>
      <c r="M35" s="26">
        <f>IF(DAY(AugSun1)=1,IF(AND(YEAR(AugSun1+17)=AnnéeCalendrier,MONTH(AugSun1+17)=8),AugSun1+17,""),IF(AND(YEAR(AugSun1+24)=AnnéeCalendrier,MONTH(AugSun1+24)=8),AugSun1+24,""))</f>
        <v>44062</v>
      </c>
      <c r="N35" s="26">
        <f>IF(DAY(AugSun1)=1,IF(AND(YEAR(AugSun1+18)=AnnéeCalendrier,MONTH(AugSun1+18)=8),AugSun1+18,""),IF(AND(YEAR(AugSun1+25)=AnnéeCalendrier,MONTH(AugSun1+25)=8),AugSun1+25,""))</f>
        <v>44063</v>
      </c>
      <c r="O35" s="26">
        <f>IF(DAY(AugSun1)=1,IF(AND(YEAR(AugSun1+19)=AnnéeCalendrier,MONTH(AugSun1+19)=8),AugSun1+19,""),IF(AND(YEAR(AugSun1+26)=AnnéeCalendrier,MONTH(AugSun1+26)=8),AugSun1+26,""))</f>
        <v>44064</v>
      </c>
      <c r="P35" s="14">
        <f>IF(DAY(AugSun1)=1,IF(AND(YEAR(AugSun1+20)=AnnéeCalendrier,MONTH(AugSun1+20)=8),AugSun1+20,""),IF(AND(YEAR(AugSun1+27)=AnnéeCalendrier,MONTH(AugSun1+27)=8),AugSun1+27,""))</f>
        <v>44065</v>
      </c>
      <c r="Q35" s="14">
        <f>IF(DAY(AugSun1)=1,IF(AND(YEAR(AugSun1+21)=AnnéeCalendrier,MONTH(AugSun1+21)=8),AugSun1+21,""),IF(AND(YEAR(AugSun1+28)=AnnéeCalendrier,MONTH(AugSun1+28)=8),AugSun1+28,""))</f>
        <v>44066</v>
      </c>
      <c r="S35" s="15"/>
      <c r="U35" s="22"/>
    </row>
    <row r="36" spans="2:21" ht="15" customHeight="1" x14ac:dyDescent="0.25">
      <c r="B36" s="35" t="s">
        <v>19</v>
      </c>
      <c r="C36" s="14">
        <f>IF(DAY(JulSun1)=1,IF(AND(YEAR(JulSun1+22)=AnnéeCalendrier,MONTH(JulSun1+22)=7),JulSun1+22,""),IF(AND(YEAR(JulSun1+29)=AnnéeCalendrier,MONTH(JulSun1+29)=7),JulSun1+29,""))</f>
        <v>44039</v>
      </c>
      <c r="D36" s="25">
        <f>IF(DAY(JulSun1)=1,IF(AND(YEAR(JulSun1+23)=AnnéeCalendrier,MONTH(JulSun1+23)=7),JulSun1+23,""),IF(AND(YEAR(JulSun1+30)=AnnéeCalendrier,MONTH(JulSun1+30)=7),JulSun1+30,""))</f>
        <v>44040</v>
      </c>
      <c r="E36" s="14">
        <f>IF(DAY(JulSun1)=1,IF(AND(YEAR(JulSun1+24)=AnnéeCalendrier,MONTH(JulSun1+24)=7),JulSun1+24,""),IF(AND(YEAR(JulSun1+31)=AnnéeCalendrier,MONTH(JulSun1+31)=7),JulSun1+31,""))</f>
        <v>44041</v>
      </c>
      <c r="F36" s="26">
        <f>IF(DAY(JulSun1)=1,IF(AND(YEAR(JulSun1+25)=AnnéeCalendrier,MONTH(JulSun1+25)=7),JulSun1+25,""),IF(AND(YEAR(JulSun1+32)=AnnéeCalendrier,MONTH(JulSun1+32)=7),JulSun1+32,""))</f>
        <v>44042</v>
      </c>
      <c r="G36" s="26">
        <f>IF(DAY(JulSun1)=1,IF(AND(YEAR(JulSun1+26)=AnnéeCalendrier,MONTH(JulSun1+26)=7),JulSun1+26,""),IF(AND(YEAR(JulSun1+33)=AnnéeCalendrier,MONTH(JulSun1+33)=7),JulSun1+33,""))</f>
        <v>44043</v>
      </c>
      <c r="H36" s="26" t="str">
        <f>IF(DAY(JulSun1)=1,IF(AND(YEAR(JulSun1+27)=AnnéeCalendrier,MONTH(JulSun1+27)=7),JulSun1+27,""),IF(AND(YEAR(JulSun1+34)=AnnéeCalendrier,MONTH(JulSun1+34)=7),JulSun1+34,""))</f>
        <v/>
      </c>
      <c r="I36" s="26" t="str">
        <f>IF(DAY(JulSun1)=1,IF(AND(YEAR(JulSun1+28)=AnnéeCalendrier,MONTH(JulSun1+28)=7),JulSun1+28,""),IF(AND(YEAR(JulSun1+35)=AnnéeCalendrier,MONTH(JulSun1+35)=7),JulSun1+35,""))</f>
        <v/>
      </c>
      <c r="J36" s="47" t="s">
        <v>19</v>
      </c>
      <c r="K36" s="26">
        <f>IF(DAY(AugSun1)=1,IF(AND(YEAR(AugSun1+22)=AnnéeCalendrier,MONTH(AugSun1+22)=8),AugSun1+22,""),IF(AND(YEAR(AugSun1+29)=AnnéeCalendrier,MONTH(AugSun1+29)=8),AugSun1+29,""))</f>
        <v>44067</v>
      </c>
      <c r="L36" s="25">
        <f>IF(DAY(AugSun1)=1,IF(AND(YEAR(AugSun1+23)=AnnéeCalendrier,MONTH(AugSun1+23)=8),AugSun1+23,""),IF(AND(YEAR(AugSun1+30)=AnnéeCalendrier,MONTH(AugSun1+30)=8),AugSun1+30,""))</f>
        <v>44068</v>
      </c>
      <c r="M36" s="26">
        <f>IF(DAY(AugSun1)=1,IF(AND(YEAR(AugSun1+24)=AnnéeCalendrier,MONTH(AugSun1+24)=8),AugSun1+24,""),IF(AND(YEAR(AugSun1+31)=AnnéeCalendrier,MONTH(AugSun1+31)=8),AugSun1+31,""))</f>
        <v>44069</v>
      </c>
      <c r="N36" s="26">
        <f>IF(DAY(AugSun1)=1,IF(AND(YEAR(AugSun1+25)=AnnéeCalendrier,MONTH(AugSun1+25)=8),AugSun1+25,""),IF(AND(YEAR(AugSun1+32)=AnnéeCalendrier,MONTH(AugSun1+32)=8),AugSun1+32,""))</f>
        <v>44070</v>
      </c>
      <c r="O36" s="26">
        <f>IF(DAY(AugSun1)=1,IF(AND(YEAR(AugSun1+26)=AnnéeCalendrier,MONTH(AugSun1+26)=8),AugSun1+26,""),IF(AND(YEAR(AugSun1+33)=AnnéeCalendrier,MONTH(AugSun1+33)=8),AugSun1+33,""))</f>
        <v>44071</v>
      </c>
      <c r="P36" s="14">
        <f>IF(DAY(AugSun1)=1,IF(AND(YEAR(AugSun1+27)=AnnéeCalendrier,MONTH(AugSun1+27)=8),AugSun1+27,""),IF(AND(YEAR(AugSun1+34)=AnnéeCalendrier,MONTH(AugSun1+34)=8),AugSun1+34,""))</f>
        <v>44072</v>
      </c>
      <c r="Q36" s="14">
        <f>IF(DAY(AugSun1)=1,IF(AND(YEAR(AugSun1+28)=AnnéeCalendrier,MONTH(AugSun1+28)=8),AugSun1+28,""),IF(AND(YEAR(AugSun1+35)=AnnéeCalendrier,MONTH(AugSun1+35)=8),AugSun1+35,""))</f>
        <v>44073</v>
      </c>
      <c r="S36" s="15"/>
      <c r="U36" s="20"/>
    </row>
    <row r="37" spans="2:21" ht="15" customHeight="1" x14ac:dyDescent="0.25">
      <c r="C37" s="14" t="str">
        <f>IF(DAY(JulSun1)=1,IF(AND(YEAR(JulSun1+29)=AnnéeCalendrier,MONTH(JulSun1+29)=7),JulSun1+29,""),IF(AND(YEAR(JulSun1+36)=AnnéeCalendrier,MONTH(JulSun1+36)=7),JulSun1+36,""))</f>
        <v/>
      </c>
      <c r="D37" s="14" t="str">
        <f>IF(DAY(JulSun1)=1,IF(AND(YEAR(JulSun1+30)=AnnéeCalendrier,MONTH(JulSun1+30)=7),JulSun1+30,""),IF(AND(YEAR(JulSun1+37)=AnnéeCalendrier,MONTH(JulSun1+37)=7),JulSun1+37,""))</f>
        <v/>
      </c>
      <c r="E37" s="14" t="str">
        <f>IF(DAY(JulSun1)=1,IF(AND(YEAR(JulSun1+31)=AnnéeCalendrier,MONTH(JulSun1+31)=7),JulSun1+31,""),IF(AND(YEAR(JulSun1+38)=AnnéeCalendrier,MONTH(JulSun1+38)=7),JulSun1+38,""))</f>
        <v/>
      </c>
      <c r="F37" s="26" t="str">
        <f>IF(DAY(JulSun1)=1,IF(AND(YEAR(JulSun1+32)=AnnéeCalendrier,MONTH(JulSun1+32)=7),JulSun1+32,""),IF(AND(YEAR(JulSun1+39)=AnnéeCalendrier,MONTH(JulSun1+39)=7),JulSun1+39,""))</f>
        <v/>
      </c>
      <c r="G37" s="26" t="str">
        <f>IF(DAY(JulSun1)=1,IF(AND(YEAR(JulSun1+33)=AnnéeCalendrier,MONTH(JulSun1+33)=7),JulSun1+33,""),IF(AND(YEAR(JulSun1+40)=AnnéeCalendrier,MONTH(JulSun1+40)=7),JulSun1+40,""))</f>
        <v/>
      </c>
      <c r="H37" s="26" t="str">
        <f>IF(DAY(JulSun1)=1,IF(AND(YEAR(JulSun1+34)=AnnéeCalendrier,MONTH(JulSun1+34)=7),JulSun1+34,""),IF(AND(YEAR(JulSun1+41)=AnnéeCalendrier,MONTH(JulSun1+41)=7),JulSun1+41,""))</f>
        <v/>
      </c>
      <c r="I37" s="26" t="str">
        <f>IF(DAY(JulSun1)=1,IF(AND(YEAR(JulSun1+35)=AnnéeCalendrier,MONTH(JulSun1+35)=7),JulSun1+35,""),IF(AND(YEAR(JulSun1+42)=AnnéeCalendrier,MONTH(JulSun1+42)=7),JulSun1+42,""))</f>
        <v/>
      </c>
      <c r="J37" s="47"/>
      <c r="K37" s="26">
        <f>IF(DAY(AugSun1)=1,IF(AND(YEAR(AugSun1+29)=AnnéeCalendrier,MONTH(AugSun1+29)=8),AugSun1+29,""),IF(AND(YEAR(AugSun1+36)=AnnéeCalendrier,MONTH(AugSun1+36)=8),AugSun1+36,""))</f>
        <v>44074</v>
      </c>
      <c r="L37" s="26" t="str">
        <f>IF(DAY(AugSun1)=1,IF(AND(YEAR(AugSun1+30)=AnnéeCalendrier,MONTH(AugSun1+30)=8),AugSun1+30,""),IF(AND(YEAR(AugSun1+37)=AnnéeCalendrier,MONTH(AugSun1+37)=8),AugSun1+37,""))</f>
        <v/>
      </c>
      <c r="M37" s="26" t="str">
        <f>IF(DAY(AugSun1)=1,IF(AND(YEAR(AugSun1+31)=AnnéeCalendrier,MONTH(AugSun1+31)=8),AugSun1+31,""),IF(AND(YEAR(AugSun1+38)=AnnéeCalendrier,MONTH(AugSun1+38)=8),AugSun1+38,""))</f>
        <v/>
      </c>
      <c r="N37" s="26" t="str">
        <f>IF(DAY(AugSun1)=1,IF(AND(YEAR(AugSun1+32)=AnnéeCalendrier,MONTH(AugSun1+32)=8),AugSun1+32,""),IF(AND(YEAR(AugSun1+39)=AnnéeCalendrier,MONTH(AugSun1+39)=8),AugSun1+39,""))</f>
        <v/>
      </c>
      <c r="O37" s="26" t="str">
        <f>IF(DAY(AugSun1)=1,IF(AND(YEAR(AugSun1+33)=AnnéeCalendrier,MONTH(AugSun1+33)=8),AugSun1+33,""),IF(AND(YEAR(AugSun1+40)=AnnéeCalendrier,MONTH(AugSun1+40)=8),AugSun1+40,""))</f>
        <v/>
      </c>
      <c r="P37" s="14" t="str">
        <f>IF(DAY(AugSun1)=1,IF(AND(YEAR(AugSun1+34)=AnnéeCalendrier,MONTH(AugSun1+34)=8),AugSun1+34,""),IF(AND(YEAR(AugSun1+41)=AnnéeCalendrier,MONTH(AugSun1+41)=8),AugSun1+41,""))</f>
        <v/>
      </c>
      <c r="Q37" s="14" t="str">
        <f>IF(DAY(AugSun1)=1,IF(AND(YEAR(AugSun1+35)=AnnéeCalendrier,MONTH(AugSun1+35)=8),AugSun1+35,""),IF(AND(YEAR(AugSun1+42)=AnnéeCalendrier,MONTH(AugSun1+42)=8),AugSun1+42,""))</f>
        <v/>
      </c>
      <c r="S37" s="15"/>
      <c r="U37" s="21"/>
    </row>
    <row r="38" spans="2:21" ht="15" customHeight="1" x14ac:dyDescent="0.25">
      <c r="C38" s="8"/>
      <c r="D38" s="8"/>
      <c r="E38" s="8"/>
      <c r="F38" s="48"/>
      <c r="G38" s="48"/>
      <c r="H38" s="48"/>
      <c r="I38" s="48"/>
      <c r="J38" s="47"/>
      <c r="K38" s="48"/>
      <c r="L38" s="48"/>
      <c r="M38" s="48"/>
      <c r="N38" s="48"/>
      <c r="O38" s="48"/>
      <c r="P38" s="8"/>
      <c r="Q38" s="8"/>
      <c r="R38" s="10"/>
      <c r="S38" s="15"/>
      <c r="U38" s="22"/>
    </row>
    <row r="39" spans="2:21" ht="15" customHeight="1" x14ac:dyDescent="0.25">
      <c r="C39" s="4" t="s">
        <v>5</v>
      </c>
      <c r="D39" s="3"/>
      <c r="E39" s="3"/>
      <c r="F39" s="49"/>
      <c r="G39" s="49"/>
      <c r="H39" s="49"/>
      <c r="I39" s="49"/>
      <c r="J39" s="47"/>
      <c r="K39" s="50" t="s">
        <v>16</v>
      </c>
      <c r="L39" s="49"/>
      <c r="M39" s="49"/>
      <c r="N39" s="49"/>
      <c r="O39" s="49"/>
      <c r="P39" s="3"/>
      <c r="Q39" s="3"/>
      <c r="S39" s="15"/>
      <c r="U39" s="20"/>
    </row>
    <row r="40" spans="2:21" ht="15" customHeight="1" x14ac:dyDescent="0.25">
      <c r="C40" s="13" t="s">
        <v>1</v>
      </c>
      <c r="D40" s="13" t="s">
        <v>7</v>
      </c>
      <c r="E40" s="13" t="s">
        <v>7</v>
      </c>
      <c r="F40" s="45" t="s">
        <v>8</v>
      </c>
      <c r="G40" s="45" t="s">
        <v>9</v>
      </c>
      <c r="H40" s="45" t="s">
        <v>10</v>
      </c>
      <c r="I40" s="45" t="s">
        <v>11</v>
      </c>
      <c r="J40" s="47"/>
      <c r="K40" s="45" t="s">
        <v>1</v>
      </c>
      <c r="L40" s="45" t="s">
        <v>7</v>
      </c>
      <c r="M40" s="45" t="s">
        <v>7</v>
      </c>
      <c r="N40" s="45" t="s">
        <v>8</v>
      </c>
      <c r="O40" s="45" t="s">
        <v>9</v>
      </c>
      <c r="P40" s="13" t="s">
        <v>10</v>
      </c>
      <c r="Q40" s="13" t="s">
        <v>11</v>
      </c>
      <c r="S40" s="15"/>
      <c r="U40" s="21"/>
    </row>
    <row r="41" spans="2:21" ht="15" customHeight="1" x14ac:dyDescent="0.25">
      <c r="B41" s="35" t="s">
        <v>20</v>
      </c>
      <c r="C41" s="14" t="str">
        <f>IF(DAY(SepSun1)=1,"",IF(AND(YEAR(SepSun1+1)=AnnéeCalendrier,MONTH(SepSun1+1)=9),SepSun1+1,""))</f>
        <v/>
      </c>
      <c r="D41" s="25">
        <f>IF(DAY(SepSun1)=1,"",IF(AND(YEAR(SepSun1+2)=AnnéeCalendrier,MONTH(SepSun1+2)=9),SepSun1+2,""))</f>
        <v>44075</v>
      </c>
      <c r="E41" s="14">
        <f>IF(DAY(SepSun1)=1,"",IF(AND(YEAR(SepSun1+3)=AnnéeCalendrier,MONTH(SepSun1+3)=9),SepSun1+3,""))</f>
        <v>44076</v>
      </c>
      <c r="F41" s="26">
        <f>IF(DAY(SepSun1)=1,"",IF(AND(YEAR(SepSun1+4)=AnnéeCalendrier,MONTH(SepSun1+4)=9),SepSun1+4,""))</f>
        <v>44077</v>
      </c>
      <c r="G41" s="26">
        <f>IF(DAY(SepSun1)=1,"",IF(AND(YEAR(SepSun1+5)=AnnéeCalendrier,MONTH(SepSun1+5)=9),SepSun1+5,""))</f>
        <v>44078</v>
      </c>
      <c r="H41" s="26">
        <f>IF(DAY(SepSun1)=1,"",IF(AND(YEAR(SepSun1+6)=AnnéeCalendrier,MONTH(SepSun1+6)=9),SepSun1+6,""))</f>
        <v>44079</v>
      </c>
      <c r="I41" s="26">
        <f>IF(DAY(SepSun1)=1,IF(AND(YEAR(SepSun1)=AnnéeCalendrier,MONTH(SepSun1)=9),SepSun1,""),IF(AND(YEAR(SepSun1+7)=AnnéeCalendrier,MONTH(SepSun1+7)=9),SepSun1+7,""))</f>
        <v>44080</v>
      </c>
      <c r="J41" s="47"/>
      <c r="K41" s="26" t="str">
        <f>IF(DAY(OctSun1)=1,"",IF(AND(YEAR(OctSun1+1)=AnnéeCalendrier,MONTH(OctSun1+1)=10),OctSun1+1,""))</f>
        <v/>
      </c>
      <c r="L41" s="26" t="str">
        <f>IF(DAY(OctSun1)=1,"",IF(AND(YEAR(OctSun1+2)=AnnéeCalendrier,MONTH(OctSun1+2)=10),OctSun1+2,""))</f>
        <v/>
      </c>
      <c r="M41" s="26" t="str">
        <f>IF(DAY(OctSun1)=1,"",IF(AND(YEAR(OctSun1+3)=AnnéeCalendrier,MONTH(OctSun1+3)=10),OctSun1+3,""))</f>
        <v/>
      </c>
      <c r="N41" s="26">
        <f>IF(DAY(OctSun1)=1,"",IF(AND(YEAR(OctSun1+4)=AnnéeCalendrier,MONTH(OctSun1+4)=10),OctSun1+4,""))</f>
        <v>44105</v>
      </c>
      <c r="O41" s="26">
        <f>IF(DAY(OctSun1)=1,"",IF(AND(YEAR(OctSun1+5)=AnnéeCalendrier,MONTH(OctSun1+5)=10),OctSun1+5,""))</f>
        <v>44106</v>
      </c>
      <c r="P41" s="14">
        <f>IF(DAY(OctSun1)=1,"",IF(AND(YEAR(OctSun1+6)=AnnéeCalendrier,MONTH(OctSun1+6)=10),OctSun1+6,""))</f>
        <v>44107</v>
      </c>
      <c r="Q41" s="14">
        <f>IF(DAY(OctSun1)=1,IF(AND(YEAR(OctSun1)=AnnéeCalendrier,MONTH(OctSun1)=10),OctSun1,""),IF(AND(YEAR(OctSun1+7)=AnnéeCalendrier,MONTH(OctSun1+7)=10),OctSun1+7,""))</f>
        <v>44108</v>
      </c>
      <c r="S41" s="15"/>
      <c r="U41" s="36" t="s">
        <v>30</v>
      </c>
    </row>
    <row r="42" spans="2:21" ht="15" customHeight="1" x14ac:dyDescent="0.25">
      <c r="B42" s="35" t="s">
        <v>19</v>
      </c>
      <c r="C42" s="14">
        <f>IF(DAY(SepSun1)=1,IF(AND(YEAR(SepSun1+1)=AnnéeCalendrier,MONTH(SepSun1+1)=9),SepSun1+1,""),IF(AND(YEAR(SepSun1+8)=AnnéeCalendrier,MONTH(SepSun1+8)=9),SepSun1+8,""))</f>
        <v>44081</v>
      </c>
      <c r="D42" s="25">
        <f>IF(DAY(SepSun1)=1,IF(AND(YEAR(SepSun1+2)=AnnéeCalendrier,MONTH(SepSun1+2)=9),SepSun1+2,""),IF(AND(YEAR(SepSun1+9)=AnnéeCalendrier,MONTH(SepSun1+9)=9),SepSun1+9,""))</f>
        <v>44082</v>
      </c>
      <c r="E42" s="14">
        <f>IF(DAY(SepSun1)=1,IF(AND(YEAR(SepSun1+3)=AnnéeCalendrier,MONTH(SepSun1+3)=9),SepSun1+3,""),IF(AND(YEAR(SepSun1+10)=AnnéeCalendrier,MONTH(SepSun1+10)=9),SepSun1+10,""))</f>
        <v>44083</v>
      </c>
      <c r="F42" s="26">
        <f>IF(DAY(SepSun1)=1,IF(AND(YEAR(SepSun1+4)=AnnéeCalendrier,MONTH(SepSun1+4)=9),SepSun1+4,""),IF(AND(YEAR(SepSun1+11)=AnnéeCalendrier,MONTH(SepSun1+11)=9),SepSun1+11,""))</f>
        <v>44084</v>
      </c>
      <c r="G42" s="26">
        <f>IF(DAY(SepSun1)=1,IF(AND(YEAR(SepSun1+5)=AnnéeCalendrier,MONTH(SepSun1+5)=9),SepSun1+5,""),IF(AND(YEAR(SepSun1+12)=AnnéeCalendrier,MONTH(SepSun1+12)=9),SepSun1+12,""))</f>
        <v>44085</v>
      </c>
      <c r="H42" s="26">
        <f>IF(DAY(SepSun1)=1,IF(AND(YEAR(SepSun1+6)=AnnéeCalendrier,MONTH(SepSun1+6)=9),SepSun1+6,""),IF(AND(YEAR(SepSun1+13)=AnnéeCalendrier,MONTH(SepSun1+13)=9),SepSun1+13,""))</f>
        <v>44086</v>
      </c>
      <c r="I42" s="26">
        <f>IF(DAY(SepSun1)=1,IF(AND(YEAR(SepSun1+7)=AnnéeCalendrier,MONTH(SepSun1+7)=9),SepSun1+7,""),IF(AND(YEAR(SepSun1+14)=AnnéeCalendrier,MONTH(SepSun1+14)=9),SepSun1+14,""))</f>
        <v>44087</v>
      </c>
      <c r="J42" s="47" t="s">
        <v>19</v>
      </c>
      <c r="K42" s="26">
        <f>IF(DAY(OctSun1)=1,IF(AND(YEAR(OctSun1+1)=AnnéeCalendrier,MONTH(OctSun1+1)=10),OctSun1+1,""),IF(AND(YEAR(OctSun1+8)=AnnéeCalendrier,MONTH(OctSun1+8)=10),OctSun1+8,""))</f>
        <v>44109</v>
      </c>
      <c r="L42" s="25">
        <f>IF(DAY(OctSun1)=1,IF(AND(YEAR(OctSun1+2)=AnnéeCalendrier,MONTH(OctSun1+2)=10),OctSun1+2,""),IF(AND(YEAR(OctSun1+9)=AnnéeCalendrier,MONTH(OctSun1+9)=10),OctSun1+9,""))</f>
        <v>44110</v>
      </c>
      <c r="M42" s="26">
        <f>IF(DAY(OctSun1)=1,IF(AND(YEAR(OctSun1+3)=AnnéeCalendrier,MONTH(OctSun1+3)=10),OctSun1+3,""),IF(AND(YEAR(OctSun1+10)=AnnéeCalendrier,MONTH(OctSun1+10)=10),OctSun1+10,""))</f>
        <v>44111</v>
      </c>
      <c r="N42" s="26">
        <f>IF(DAY(OctSun1)=1,IF(AND(YEAR(OctSun1+4)=AnnéeCalendrier,MONTH(OctSun1+4)=10),OctSun1+4,""),IF(AND(YEAR(OctSun1+11)=AnnéeCalendrier,MONTH(OctSun1+11)=10),OctSun1+11,""))</f>
        <v>44112</v>
      </c>
      <c r="O42" s="26">
        <f>IF(DAY(OctSun1)=1,IF(AND(YEAR(OctSun1+5)=AnnéeCalendrier,MONTH(OctSun1+5)=10),OctSun1+5,""),IF(AND(YEAR(OctSun1+12)=AnnéeCalendrier,MONTH(OctSun1+12)=10),OctSun1+12,""))</f>
        <v>44113</v>
      </c>
      <c r="P42" s="14">
        <f>IF(DAY(OctSun1)=1,IF(AND(YEAR(OctSun1+6)=AnnéeCalendrier,MONTH(OctSun1+6)=10),OctSun1+6,""),IF(AND(YEAR(OctSun1+13)=AnnéeCalendrier,MONTH(OctSun1+13)=10),OctSun1+13,""))</f>
        <v>44114</v>
      </c>
      <c r="Q42" s="14">
        <f>IF(DAY(OctSun1)=1,IF(AND(YEAR(OctSun1+7)=AnnéeCalendrier,MONTH(OctSun1+7)=10),OctSun1+7,""),IF(AND(YEAR(OctSun1+14)=AnnéeCalendrier,MONTH(OctSun1+14)=10),OctSun1+14,""))</f>
        <v>44115</v>
      </c>
      <c r="S42" s="15"/>
      <c r="U42" s="22"/>
    </row>
    <row r="43" spans="2:21" ht="15" customHeight="1" x14ac:dyDescent="0.25">
      <c r="B43" s="35" t="s">
        <v>20</v>
      </c>
      <c r="C43" s="14">
        <f>IF(DAY(SepSun1)=1,IF(AND(YEAR(SepSun1+8)=AnnéeCalendrier,MONTH(SepSun1+8)=9),SepSun1+8,""),IF(AND(YEAR(SepSun1+15)=AnnéeCalendrier,MONTH(SepSun1+15)=9),SepSun1+15,""))</f>
        <v>44088</v>
      </c>
      <c r="D43" s="25">
        <f>IF(DAY(SepSun1)=1,IF(AND(YEAR(SepSun1+9)=AnnéeCalendrier,MONTH(SepSun1+9)=9),SepSun1+9,""),IF(AND(YEAR(SepSun1+16)=AnnéeCalendrier,MONTH(SepSun1+16)=9),SepSun1+16,""))</f>
        <v>44089</v>
      </c>
      <c r="E43" s="14">
        <f>IF(DAY(SepSun1)=1,IF(AND(YEAR(SepSun1+10)=AnnéeCalendrier,MONTH(SepSun1+10)=9),SepSun1+10,""),IF(AND(YEAR(SepSun1+17)=AnnéeCalendrier,MONTH(SepSun1+17)=9),SepSun1+17,""))</f>
        <v>44090</v>
      </c>
      <c r="F43" s="26">
        <f>IF(DAY(SepSun1)=1,IF(AND(YEAR(SepSun1+11)=AnnéeCalendrier,MONTH(SepSun1+11)=9),SepSun1+11,""),IF(AND(YEAR(SepSun1+18)=AnnéeCalendrier,MONTH(SepSun1+18)=9),SepSun1+18,""))</f>
        <v>44091</v>
      </c>
      <c r="G43" s="26">
        <f>IF(DAY(SepSun1)=1,IF(AND(YEAR(SepSun1+12)=AnnéeCalendrier,MONTH(SepSun1+12)=9),SepSun1+12,""),IF(AND(YEAR(SepSun1+19)=AnnéeCalendrier,MONTH(SepSun1+19)=9),SepSun1+19,""))</f>
        <v>44092</v>
      </c>
      <c r="H43" s="26">
        <f>IF(DAY(SepSun1)=1,IF(AND(YEAR(SepSun1+13)=AnnéeCalendrier,MONTH(SepSun1+13)=9),SepSun1+13,""),IF(AND(YEAR(SepSun1+20)=AnnéeCalendrier,MONTH(SepSun1+20)=9),SepSun1+20,""))</f>
        <v>44093</v>
      </c>
      <c r="I43" s="26">
        <f>IF(DAY(SepSun1)=1,IF(AND(YEAR(SepSun1+14)=AnnéeCalendrier,MONTH(SepSun1+14)=9),SepSun1+14,""),IF(AND(YEAR(SepSun1+21)=AnnéeCalendrier,MONTH(SepSun1+21)=9),SepSun1+21,""))</f>
        <v>44094</v>
      </c>
      <c r="J43" s="47" t="s">
        <v>20</v>
      </c>
      <c r="K43" s="26">
        <f>IF(DAY(OctSun1)=1,IF(AND(YEAR(OctSun1+8)=AnnéeCalendrier,MONTH(OctSun1+8)=10),OctSun1+8,""),IF(AND(YEAR(OctSun1+15)=AnnéeCalendrier,MONTH(OctSun1+15)=10),OctSun1+15,""))</f>
        <v>44116</v>
      </c>
      <c r="L43" s="25">
        <f>IF(DAY(OctSun1)=1,IF(AND(YEAR(OctSun1+9)=AnnéeCalendrier,MONTH(OctSun1+9)=10),OctSun1+9,""),IF(AND(YEAR(OctSun1+16)=AnnéeCalendrier,MONTH(OctSun1+16)=10),OctSun1+16,""))</f>
        <v>44117</v>
      </c>
      <c r="M43" s="26">
        <f>IF(DAY(OctSun1)=1,IF(AND(YEAR(OctSun1+10)=AnnéeCalendrier,MONTH(OctSun1+10)=10),OctSun1+10,""),IF(AND(YEAR(OctSun1+17)=AnnéeCalendrier,MONTH(OctSun1+17)=10),OctSun1+17,""))</f>
        <v>44118</v>
      </c>
      <c r="N43" s="26">
        <f>IF(DAY(OctSun1)=1,IF(AND(YEAR(OctSun1+11)=AnnéeCalendrier,MONTH(OctSun1+11)=10),OctSun1+11,""),IF(AND(YEAR(OctSun1+18)=AnnéeCalendrier,MONTH(OctSun1+18)=10),OctSun1+18,""))</f>
        <v>44119</v>
      </c>
      <c r="O43" s="26">
        <f>IF(DAY(OctSun1)=1,IF(AND(YEAR(OctSun1+12)=AnnéeCalendrier,MONTH(OctSun1+12)=10),OctSun1+12,""),IF(AND(YEAR(OctSun1+19)=AnnéeCalendrier,MONTH(OctSun1+19)=10),OctSun1+19,""))</f>
        <v>44120</v>
      </c>
      <c r="P43" s="14">
        <f>IF(DAY(OctSun1)=1,IF(AND(YEAR(OctSun1+13)=AnnéeCalendrier,MONTH(OctSun1+13)=10),OctSun1+13,""),IF(AND(YEAR(OctSun1+20)=AnnéeCalendrier,MONTH(OctSun1+20)=10),OctSun1+20,""))</f>
        <v>44121</v>
      </c>
      <c r="Q43" s="14">
        <f>IF(DAY(OctSun1)=1,IF(AND(YEAR(OctSun1+14)=AnnéeCalendrier,MONTH(OctSun1+14)=10),OctSun1+14,""),IF(AND(YEAR(OctSun1+21)=AnnéeCalendrier,MONTH(OctSun1+21)=10),OctSun1+21,""))</f>
        <v>44122</v>
      </c>
      <c r="S43" s="15"/>
      <c r="U43" s="40"/>
    </row>
    <row r="44" spans="2:21" ht="15" customHeight="1" x14ac:dyDescent="0.25">
      <c r="B44" s="35" t="s">
        <v>19</v>
      </c>
      <c r="C44" s="14">
        <f>IF(DAY(SepSun1)=1,IF(AND(YEAR(SepSun1+15)=AnnéeCalendrier,MONTH(SepSun1+15)=9),SepSun1+15,""),IF(AND(YEAR(SepSun1+22)=AnnéeCalendrier,MONTH(SepSun1+22)=9),SepSun1+22,""))</f>
        <v>44095</v>
      </c>
      <c r="D44" s="25">
        <f>IF(DAY(SepSun1)=1,IF(AND(YEAR(SepSun1+16)=AnnéeCalendrier,MONTH(SepSun1+16)=9),SepSun1+16,""),IF(AND(YEAR(SepSun1+23)=AnnéeCalendrier,MONTH(SepSun1+23)=9),SepSun1+23,""))</f>
        <v>44096</v>
      </c>
      <c r="E44" s="14">
        <f>IF(DAY(SepSun1)=1,IF(AND(YEAR(SepSun1+17)=AnnéeCalendrier,MONTH(SepSun1+17)=9),SepSun1+17,""),IF(AND(YEAR(SepSun1+24)=AnnéeCalendrier,MONTH(SepSun1+24)=9),SepSun1+24,""))</f>
        <v>44097</v>
      </c>
      <c r="F44" s="26">
        <f>IF(DAY(SepSun1)=1,IF(AND(YEAR(SepSun1+18)=AnnéeCalendrier,MONTH(SepSun1+18)=9),SepSun1+18,""),IF(AND(YEAR(SepSun1+25)=AnnéeCalendrier,MONTH(SepSun1+25)=9),SepSun1+25,""))</f>
        <v>44098</v>
      </c>
      <c r="G44" s="26">
        <f>IF(DAY(SepSun1)=1,IF(AND(YEAR(SepSun1+19)=AnnéeCalendrier,MONTH(SepSun1+19)=9),SepSun1+19,""),IF(AND(YEAR(SepSun1+26)=AnnéeCalendrier,MONTH(SepSun1+26)=9),SepSun1+26,""))</f>
        <v>44099</v>
      </c>
      <c r="H44" s="26">
        <f>IF(DAY(SepSun1)=1,IF(AND(YEAR(SepSun1+20)=AnnéeCalendrier,MONTH(SepSun1+20)=9),SepSun1+20,""),IF(AND(YEAR(SepSun1+27)=AnnéeCalendrier,MONTH(SepSun1+27)=9),SepSun1+27,""))</f>
        <v>44100</v>
      </c>
      <c r="I44" s="26">
        <f>IF(DAY(SepSun1)=1,IF(AND(YEAR(SepSun1+21)=AnnéeCalendrier,MONTH(SepSun1+21)=9),SepSun1+21,""),IF(AND(YEAR(SepSun1+28)=AnnéeCalendrier,MONTH(SepSun1+28)=9),SepSun1+28,""))</f>
        <v>44101</v>
      </c>
      <c r="J44" s="47" t="s">
        <v>19</v>
      </c>
      <c r="K44" s="26">
        <f>IF(DAY(OctSun1)=1,IF(AND(YEAR(OctSun1+15)=AnnéeCalendrier,MONTH(OctSun1+15)=10),OctSun1+15,""),IF(AND(YEAR(OctSun1+22)=AnnéeCalendrier,MONTH(OctSun1+22)=10),OctSun1+22,""))</f>
        <v>44123</v>
      </c>
      <c r="L44" s="25">
        <f>IF(DAY(OctSun1)=1,IF(AND(YEAR(OctSun1+16)=AnnéeCalendrier,MONTH(OctSun1+16)=10),OctSun1+16,""),IF(AND(YEAR(OctSun1+23)=AnnéeCalendrier,MONTH(OctSun1+23)=10),OctSun1+23,""))</f>
        <v>44124</v>
      </c>
      <c r="M44" s="26">
        <f>IF(DAY(OctSun1)=1,IF(AND(YEAR(OctSun1+17)=AnnéeCalendrier,MONTH(OctSun1+17)=10),OctSun1+17,""),IF(AND(YEAR(OctSun1+24)=AnnéeCalendrier,MONTH(OctSun1+24)=10),OctSun1+24,""))</f>
        <v>44125</v>
      </c>
      <c r="N44" s="26">
        <f>IF(DAY(OctSun1)=1,IF(AND(YEAR(OctSun1+18)=AnnéeCalendrier,MONTH(OctSun1+18)=10),OctSun1+18,""),IF(AND(YEAR(OctSun1+25)=AnnéeCalendrier,MONTH(OctSun1+25)=10),OctSun1+25,""))</f>
        <v>44126</v>
      </c>
      <c r="O44" s="26">
        <f>IF(DAY(OctSun1)=1,IF(AND(YEAR(OctSun1+19)=AnnéeCalendrier,MONTH(OctSun1+19)=10),OctSun1+19,""),IF(AND(YEAR(OctSun1+26)=AnnéeCalendrier,MONTH(OctSun1+26)=10),OctSun1+26,""))</f>
        <v>44127</v>
      </c>
      <c r="P44" s="14">
        <f>IF(DAY(OctSun1)=1,IF(AND(YEAR(OctSun1+20)=AnnéeCalendrier,MONTH(OctSun1+20)=10),OctSun1+20,""),IF(AND(YEAR(OctSun1+27)=AnnéeCalendrier,MONTH(OctSun1+27)=10),OctSun1+27,""))</f>
        <v>44128</v>
      </c>
      <c r="Q44" s="14">
        <f>IF(DAY(OctSun1)=1,IF(AND(YEAR(OctSun1+21)=AnnéeCalendrier,MONTH(OctSun1+21)=10),OctSun1+21,""),IF(AND(YEAR(OctSun1+28)=AnnéeCalendrier,MONTH(OctSun1+28)=10),OctSun1+28,""))</f>
        <v>44129</v>
      </c>
      <c r="S44" s="15"/>
      <c r="U44" s="39"/>
    </row>
    <row r="45" spans="2:21" ht="15" customHeight="1" x14ac:dyDescent="0.25">
      <c r="B45" s="35" t="s">
        <v>20</v>
      </c>
      <c r="C45" s="14">
        <f>IF(DAY(SepSun1)=1,IF(AND(YEAR(SepSun1+22)=AnnéeCalendrier,MONTH(SepSun1+22)=9),SepSun1+22,""),IF(AND(YEAR(SepSun1+29)=AnnéeCalendrier,MONTH(SepSun1+29)=9),SepSun1+29,""))</f>
        <v>44102</v>
      </c>
      <c r="D45" s="25">
        <f>IF(DAY(SepSun1)=1,IF(AND(YEAR(SepSun1+23)=AnnéeCalendrier,MONTH(SepSun1+23)=9),SepSun1+23,""),IF(AND(YEAR(SepSun1+30)=AnnéeCalendrier,MONTH(SepSun1+30)=9),SepSun1+30,""))</f>
        <v>44103</v>
      </c>
      <c r="E45" s="14">
        <f>IF(DAY(SepSun1)=1,IF(AND(YEAR(SepSun1+24)=AnnéeCalendrier,MONTH(SepSun1+24)=9),SepSun1+24,""),IF(AND(YEAR(SepSun1+31)=AnnéeCalendrier,MONTH(SepSun1+31)=9),SepSun1+31,""))</f>
        <v>44104</v>
      </c>
      <c r="F45" s="26" t="str">
        <f>IF(DAY(SepSun1)=1,IF(AND(YEAR(SepSun1+25)=AnnéeCalendrier,MONTH(SepSun1+25)=9),SepSun1+25,""),IF(AND(YEAR(SepSun1+32)=AnnéeCalendrier,MONTH(SepSun1+32)=9),SepSun1+32,""))</f>
        <v/>
      </c>
      <c r="G45" s="26" t="str">
        <f>IF(DAY(SepSun1)=1,IF(AND(YEAR(SepSun1+26)=AnnéeCalendrier,MONTH(SepSun1+26)=9),SepSun1+26,""),IF(AND(YEAR(SepSun1+33)=AnnéeCalendrier,MONTH(SepSun1+33)=9),SepSun1+33,""))</f>
        <v/>
      </c>
      <c r="H45" s="26" t="str">
        <f>IF(DAY(SepSun1)=1,IF(AND(YEAR(SepSun1+27)=AnnéeCalendrier,MONTH(SepSun1+27)=9),SepSun1+27,""),IF(AND(YEAR(SepSun1+34)=AnnéeCalendrier,MONTH(SepSun1+34)=9),SepSun1+34,""))</f>
        <v/>
      </c>
      <c r="I45" s="26" t="str">
        <f>IF(DAY(SepSun1)=1,IF(AND(YEAR(SepSun1+28)=AnnéeCalendrier,MONTH(SepSun1+28)=9),SepSun1+28,""),IF(AND(YEAR(SepSun1+35)=AnnéeCalendrier,MONTH(SepSun1+35)=9),SepSun1+35,""))</f>
        <v/>
      </c>
      <c r="J45" s="47" t="s">
        <v>20</v>
      </c>
      <c r="K45" s="26">
        <f>IF(DAY(OctSun1)=1,IF(AND(YEAR(OctSun1+22)=AnnéeCalendrier,MONTH(OctSun1+22)=10),OctSun1+22,""),IF(AND(YEAR(OctSun1+29)=AnnéeCalendrier,MONTH(OctSun1+29)=10),OctSun1+29,""))</f>
        <v>44130</v>
      </c>
      <c r="L45" s="25">
        <f>IF(DAY(OctSun1)=1,IF(AND(YEAR(OctSun1+23)=AnnéeCalendrier,MONTH(OctSun1+23)=10),OctSun1+23,""),IF(AND(YEAR(OctSun1+30)=AnnéeCalendrier,MONTH(OctSun1+30)=10),OctSun1+30,""))</f>
        <v>44131</v>
      </c>
      <c r="M45" s="26">
        <f>IF(DAY(OctSun1)=1,IF(AND(YEAR(OctSun1+24)=AnnéeCalendrier,MONTH(OctSun1+24)=10),OctSun1+24,""),IF(AND(YEAR(OctSun1+31)=AnnéeCalendrier,MONTH(OctSun1+31)=10),OctSun1+31,""))</f>
        <v>44132</v>
      </c>
      <c r="N45" s="26">
        <f>IF(DAY(OctSun1)=1,IF(AND(YEAR(OctSun1+25)=AnnéeCalendrier,MONTH(OctSun1+25)=10),OctSun1+25,""),IF(AND(YEAR(OctSun1+32)=AnnéeCalendrier,MONTH(OctSun1+32)=10),OctSun1+32,""))</f>
        <v>44133</v>
      </c>
      <c r="O45" s="26">
        <f>IF(DAY(OctSun1)=1,IF(AND(YEAR(OctSun1+26)=AnnéeCalendrier,MONTH(OctSun1+26)=10),OctSun1+26,""),IF(AND(YEAR(OctSun1+33)=AnnéeCalendrier,MONTH(OctSun1+33)=10),OctSun1+33,""))</f>
        <v>44134</v>
      </c>
      <c r="P45" s="14">
        <f>IF(DAY(OctSun1)=1,IF(AND(YEAR(OctSun1+27)=AnnéeCalendrier,MONTH(OctSun1+27)=10),OctSun1+27,""),IF(AND(YEAR(OctSun1+34)=AnnéeCalendrier,MONTH(OctSun1+34)=10),OctSun1+34,""))</f>
        <v>44135</v>
      </c>
      <c r="Q45" s="14" t="str">
        <f>IF(DAY(OctSun1)=1,IF(AND(YEAR(OctSun1+28)=AnnéeCalendrier,MONTH(OctSun1+28)=10),OctSun1+28,""),IF(AND(YEAR(OctSun1+35)=AnnéeCalendrier,MONTH(OctSun1+35)=10),OctSun1+35,""))</f>
        <v/>
      </c>
      <c r="S45" s="15"/>
      <c r="U45" s="23"/>
    </row>
    <row r="46" spans="2:21" ht="15" customHeight="1" x14ac:dyDescent="0.25">
      <c r="C46" s="14" t="str">
        <f>IF(DAY(SepSun1)=1,IF(AND(YEAR(SepSun1+29)=AnnéeCalendrier,MONTH(SepSun1+29)=9),SepSun1+29,""),IF(AND(YEAR(SepSun1+36)=AnnéeCalendrier,MONTH(SepSun1+36)=9),SepSun1+36,""))</f>
        <v/>
      </c>
      <c r="D46" s="14" t="str">
        <f>IF(DAY(SepSun1)=1,IF(AND(YEAR(SepSun1+30)=AnnéeCalendrier,MONTH(SepSun1+30)=9),SepSun1+30,""),IF(AND(YEAR(SepSun1+37)=AnnéeCalendrier,MONTH(SepSun1+37)=9),SepSun1+37,""))</f>
        <v/>
      </c>
      <c r="E46" s="14" t="str">
        <f>IF(DAY(SepSun1)=1,IF(AND(YEAR(SepSun1+31)=AnnéeCalendrier,MONTH(SepSun1+31)=9),SepSun1+31,""),IF(AND(YEAR(SepSun1+38)=AnnéeCalendrier,MONTH(SepSun1+38)=9),SepSun1+38,""))</f>
        <v/>
      </c>
      <c r="F46" s="26" t="str">
        <f>IF(DAY(SepSun1)=1,IF(AND(YEAR(SepSun1+32)=AnnéeCalendrier,MONTH(SepSun1+32)=9),SepSun1+32,""),IF(AND(YEAR(SepSun1+39)=AnnéeCalendrier,MONTH(SepSun1+39)=9),SepSun1+39,""))</f>
        <v/>
      </c>
      <c r="G46" s="26" t="str">
        <f>IF(DAY(SepSun1)=1,IF(AND(YEAR(SepSun1+33)=AnnéeCalendrier,MONTH(SepSun1+33)=9),SepSun1+33,""),IF(AND(YEAR(SepSun1+40)=AnnéeCalendrier,MONTH(SepSun1+40)=9),SepSun1+40,""))</f>
        <v/>
      </c>
      <c r="H46" s="26" t="str">
        <f>IF(DAY(SepSun1)=1,IF(AND(YEAR(SepSun1+34)=AnnéeCalendrier,MONTH(SepSun1+34)=9),SepSun1+34,""),IF(AND(YEAR(SepSun1+41)=AnnéeCalendrier,MONTH(SepSun1+41)=9),SepSun1+41,""))</f>
        <v/>
      </c>
      <c r="I46" s="26" t="str">
        <f>IF(DAY(SepSun1)=1,IF(AND(YEAR(SepSun1+35)=AnnéeCalendrier,MONTH(SepSun1+35)=9),SepSun1+35,""),IF(AND(YEAR(SepSun1+42)=AnnéeCalendrier,MONTH(SepSun1+42)=9),SepSun1+42,""))</f>
        <v/>
      </c>
      <c r="J46" s="47"/>
      <c r="K46" s="26" t="str">
        <f>IF(DAY(OctSun1)=1,IF(AND(YEAR(OctSun1+29)=AnnéeCalendrier,MONTH(OctSun1+29)=10),OctSun1+29,""),IF(AND(YEAR(OctSun1+36)=AnnéeCalendrier,MONTH(OctSun1+36)=10),OctSun1+36,""))</f>
        <v/>
      </c>
      <c r="L46" s="26" t="str">
        <f>IF(DAY(OctSun1)=1,IF(AND(YEAR(OctSun1+30)=AnnéeCalendrier,MONTH(OctSun1+30)=10),OctSun1+30,""),IF(AND(YEAR(OctSun1+37)=AnnéeCalendrier,MONTH(OctSun1+37)=10),OctSun1+37,""))</f>
        <v/>
      </c>
      <c r="M46" s="26" t="str">
        <f>IF(DAY(OctSun1)=1,IF(AND(YEAR(OctSun1+31)=AnnéeCalendrier,MONTH(OctSun1+31)=10),OctSun1+31,""),IF(AND(YEAR(OctSun1+38)=AnnéeCalendrier,MONTH(OctSun1+38)=10),OctSun1+38,""))</f>
        <v/>
      </c>
      <c r="N46" s="26" t="str">
        <f>IF(DAY(OctSun1)=1,IF(AND(YEAR(OctSun1+32)=AnnéeCalendrier,MONTH(OctSun1+32)=10),OctSun1+32,""),IF(AND(YEAR(OctSun1+39)=AnnéeCalendrier,MONTH(OctSun1+39)=10),OctSun1+39,""))</f>
        <v/>
      </c>
      <c r="O46" s="26" t="str">
        <f>IF(DAY(OctSun1)=1,IF(AND(YEAR(OctSun1+33)=AnnéeCalendrier,MONTH(OctSun1+33)=10),OctSun1+33,""),IF(AND(YEAR(OctSun1+40)=AnnéeCalendrier,MONTH(OctSun1+40)=10),OctSun1+40,""))</f>
        <v/>
      </c>
      <c r="P46" s="14" t="str">
        <f>IF(DAY(OctSun1)=1,IF(AND(YEAR(OctSun1+34)=AnnéeCalendrier,MONTH(OctSun1+34)=10),OctSun1+34,""),IF(AND(YEAR(OctSun1+41)=AnnéeCalendrier,MONTH(OctSun1+41)=10),OctSun1+41,""))</f>
        <v/>
      </c>
      <c r="Q46" s="14" t="str">
        <f>IF(DAY(OctSun1)=1,IF(AND(YEAR(OctSun1+35)=AnnéeCalendrier,MONTH(OctSun1+35)=10),OctSun1+35,""),IF(AND(YEAR(OctSun1+42)=AnnéeCalendrier,MONTH(OctSun1+42)=10),OctSun1+42,""))</f>
        <v/>
      </c>
      <c r="S46" s="15"/>
      <c r="U46" s="23"/>
    </row>
    <row r="47" spans="2:21" ht="15" customHeight="1" x14ac:dyDescent="0.25">
      <c r="C47" s="2"/>
      <c r="D47" s="2"/>
      <c r="E47" s="2"/>
      <c r="F47" s="51"/>
      <c r="G47" s="51"/>
      <c r="H47" s="51"/>
      <c r="I47" s="51"/>
      <c r="J47" s="47"/>
      <c r="K47" s="52"/>
      <c r="L47" s="52"/>
      <c r="M47" s="52"/>
      <c r="N47" s="52"/>
      <c r="O47" s="52"/>
      <c r="S47" s="15"/>
      <c r="U47" s="23"/>
    </row>
    <row r="48" spans="2:21" ht="15" customHeight="1" x14ac:dyDescent="0.25">
      <c r="C48" s="4" t="s">
        <v>6</v>
      </c>
      <c r="D48" s="3"/>
      <c r="E48" s="3"/>
      <c r="F48" s="49"/>
      <c r="G48" s="49"/>
      <c r="H48" s="49"/>
      <c r="I48" s="49"/>
      <c r="J48" s="47"/>
      <c r="K48" s="50" t="s">
        <v>17</v>
      </c>
      <c r="L48" s="49"/>
      <c r="M48" s="49"/>
      <c r="N48" s="49"/>
      <c r="O48" s="49"/>
      <c r="P48" s="3"/>
      <c r="Q48" s="3"/>
      <c r="S48" s="15"/>
      <c r="U48" s="23"/>
    </row>
    <row r="49" spans="1:21" ht="15" customHeight="1" x14ac:dyDescent="0.3">
      <c r="C49" s="13" t="s">
        <v>1</v>
      </c>
      <c r="D49" s="13" t="s">
        <v>7</v>
      </c>
      <c r="E49" s="13" t="s">
        <v>7</v>
      </c>
      <c r="F49" s="45" t="s">
        <v>8</v>
      </c>
      <c r="G49" s="45" t="s">
        <v>9</v>
      </c>
      <c r="H49" s="45" t="s">
        <v>10</v>
      </c>
      <c r="I49" s="45" t="s">
        <v>11</v>
      </c>
      <c r="J49" s="53"/>
      <c r="K49" s="45" t="s">
        <v>1</v>
      </c>
      <c r="L49" s="45" t="s">
        <v>7</v>
      </c>
      <c r="M49" s="45" t="s">
        <v>7</v>
      </c>
      <c r="N49" s="45" t="s">
        <v>8</v>
      </c>
      <c r="O49" s="45" t="s">
        <v>9</v>
      </c>
      <c r="P49" s="13" t="s">
        <v>10</v>
      </c>
      <c r="Q49" s="13" t="s">
        <v>11</v>
      </c>
      <c r="S49" s="15"/>
      <c r="U49" s="23"/>
    </row>
    <row r="50" spans="1:21" ht="15" customHeight="1" x14ac:dyDescent="0.25">
      <c r="C50" s="14" t="str">
        <f>IF(DAY(NovSun1)=1,"",IF(AND(YEAR(NovSun1+1)=AnnéeCalendrier,MONTH(NovSun1+1)=11),NovSun1+1,""))</f>
        <v/>
      </c>
      <c r="D50" s="14" t="str">
        <f>IF(DAY(NovSun1)=1,"",IF(AND(YEAR(NovSun1+2)=AnnéeCalendrier,MONTH(NovSun1+2)=11),NovSun1+2,""))</f>
        <v/>
      </c>
      <c r="E50" s="14" t="str">
        <f>IF(DAY(NovSun1)=1,"",IF(AND(YEAR(NovSun1+3)=AnnéeCalendrier,MONTH(NovSun1+3)=11),NovSun1+3,""))</f>
        <v/>
      </c>
      <c r="F50" s="26" t="str">
        <f>IF(DAY(NovSun1)=1,"",IF(AND(YEAR(NovSun1+4)=AnnéeCalendrier,MONTH(NovSun1+4)=11),NovSun1+4,""))</f>
        <v/>
      </c>
      <c r="G50" s="26" t="str">
        <f>IF(DAY(NovSun1)=1,"",IF(AND(YEAR(NovSun1+5)=AnnéeCalendrier,MONTH(NovSun1+5)=11),NovSun1+5,""))</f>
        <v/>
      </c>
      <c r="H50" s="26" t="str">
        <f>IF(DAY(NovSun1)=1,"",IF(AND(YEAR(NovSun1+6)=AnnéeCalendrier,MONTH(NovSun1+6)=11),NovSun1+6,""))</f>
        <v/>
      </c>
      <c r="I50" s="26">
        <f>IF(DAY(NovSun1)=1,IF(AND(YEAR(NovSun1)=AnnéeCalendrier,MONTH(NovSun1)=11),NovSun1,""),IF(AND(YEAR(NovSun1+7)=AnnéeCalendrier,MONTH(NovSun1+7)=11),NovSun1+7,""))</f>
        <v>44136</v>
      </c>
      <c r="J50" s="47" t="s">
        <v>19</v>
      </c>
      <c r="K50" s="26" t="str">
        <f>IF(DAY(DecSun1)=1,"",IF(AND(YEAR(DecSun1+1)=AnnéeCalendrier,MONTH(DecSun1+1)=12),DecSun1+1,""))</f>
        <v/>
      </c>
      <c r="L50" s="25">
        <f>IF(DAY(DecSun1)=1,"",IF(AND(YEAR(DecSun1+2)=AnnéeCalendrier,MONTH(DecSun1+2)=12),DecSun1+2,""))</f>
        <v>44166</v>
      </c>
      <c r="M50" s="26">
        <f>IF(DAY(DecSun1)=1,"",IF(AND(YEAR(DecSun1+3)=AnnéeCalendrier,MONTH(DecSun1+3)=12),DecSun1+3,""))</f>
        <v>44167</v>
      </c>
      <c r="N50" s="26">
        <f>IF(DAY(DecSun1)=1,"",IF(AND(YEAR(DecSun1+4)=AnnéeCalendrier,MONTH(DecSun1+4)=12),DecSun1+4,""))</f>
        <v>44168</v>
      </c>
      <c r="O50" s="26">
        <f>IF(DAY(DecSun1)=1,"",IF(AND(YEAR(DecSun1+5)=AnnéeCalendrier,MONTH(DecSun1+5)=12),DecSun1+5,""))</f>
        <v>44169</v>
      </c>
      <c r="P50" s="14">
        <f>IF(DAY(DecSun1)=1,"",IF(AND(YEAR(DecSun1+6)=AnnéeCalendrier,MONTH(DecSun1+6)=12),DecSun1+6,""))</f>
        <v>44170</v>
      </c>
      <c r="Q50" s="14">
        <f>IF(DAY(DecSun1)=1,IF(AND(YEAR(DecSun1)=AnnéeCalendrier,MONTH(DecSun1)=12),DecSun1,""),IF(AND(YEAR(DecSun1+7)=AnnéeCalendrier,MONTH(DecSun1+7)=12),DecSun1+7,""))</f>
        <v>44171</v>
      </c>
      <c r="S50" s="15"/>
      <c r="U50" s="38" t="s">
        <v>31</v>
      </c>
    </row>
    <row r="51" spans="1:21" ht="15" customHeight="1" x14ac:dyDescent="0.25">
      <c r="B51" s="35" t="s">
        <v>19</v>
      </c>
      <c r="C51" s="14">
        <f>IF(DAY(NovSun1)=1,IF(AND(YEAR(NovSun1+1)=AnnéeCalendrier,MONTH(NovSun1+1)=11),NovSun1+1,""),IF(AND(YEAR(NovSun1+8)=AnnéeCalendrier,MONTH(NovSun1+8)=11),NovSun1+8,""))</f>
        <v>44137</v>
      </c>
      <c r="D51" s="25">
        <f>IF(DAY(NovSun1)=1,IF(AND(YEAR(NovSun1+2)=AnnéeCalendrier,MONTH(NovSun1+2)=11),NovSun1+2,""),IF(AND(YEAR(NovSun1+9)=AnnéeCalendrier,MONTH(NovSun1+9)=11),NovSun1+9,""))</f>
        <v>44138</v>
      </c>
      <c r="E51" s="14">
        <f>IF(DAY(NovSun1)=1,IF(AND(YEAR(NovSun1+3)=AnnéeCalendrier,MONTH(NovSun1+3)=11),NovSun1+3,""),IF(AND(YEAR(NovSun1+10)=AnnéeCalendrier,MONTH(NovSun1+10)=11),NovSun1+10,""))</f>
        <v>44139</v>
      </c>
      <c r="F51" s="26">
        <f>IF(DAY(NovSun1)=1,IF(AND(YEAR(NovSun1+4)=AnnéeCalendrier,MONTH(NovSun1+4)=11),NovSun1+4,""),IF(AND(YEAR(NovSun1+11)=AnnéeCalendrier,MONTH(NovSun1+11)=11),NovSun1+11,""))</f>
        <v>44140</v>
      </c>
      <c r="G51" s="26">
        <f>IF(DAY(NovSun1)=1,IF(AND(YEAR(NovSun1+5)=AnnéeCalendrier,MONTH(NovSun1+5)=11),NovSun1+5,""),IF(AND(YEAR(NovSun1+12)=AnnéeCalendrier,MONTH(NovSun1+12)=11),NovSun1+12,""))</f>
        <v>44141</v>
      </c>
      <c r="H51" s="26">
        <f>IF(DAY(NovSun1)=1,IF(AND(YEAR(NovSun1+6)=AnnéeCalendrier,MONTH(NovSun1+6)=11),NovSun1+6,""),IF(AND(YEAR(NovSun1+13)=AnnéeCalendrier,MONTH(NovSun1+13)=11),NovSun1+13,""))</f>
        <v>44142</v>
      </c>
      <c r="I51" s="26">
        <f>IF(DAY(NovSun1)=1,IF(AND(YEAR(NovSun1+7)=AnnéeCalendrier,MONTH(NovSun1+7)=11),NovSun1+7,""),IF(AND(YEAR(NovSun1+14)=AnnéeCalendrier,MONTH(NovSun1+14)=11),NovSun1+14,""))</f>
        <v>44143</v>
      </c>
      <c r="J51" s="47" t="s">
        <v>20</v>
      </c>
      <c r="K51" s="26">
        <f>IF(DAY(DecSun1)=1,IF(AND(YEAR(DecSun1+1)=AnnéeCalendrier,MONTH(DecSun1+1)=12),DecSun1+1,""),IF(AND(YEAR(DecSun1+8)=AnnéeCalendrier,MONTH(DecSun1+8)=12),DecSun1+8,""))</f>
        <v>44172</v>
      </c>
      <c r="L51" s="25">
        <f>IF(DAY(DecSun1)=1,IF(AND(YEAR(DecSun1+2)=AnnéeCalendrier,MONTH(DecSun1+2)=12),DecSun1+2,""),IF(AND(YEAR(DecSun1+9)=AnnéeCalendrier,MONTH(DecSun1+9)=12),DecSun1+9,""))</f>
        <v>44173</v>
      </c>
      <c r="M51" s="26">
        <f>IF(DAY(DecSun1)=1,IF(AND(YEAR(DecSun1+3)=AnnéeCalendrier,MONTH(DecSun1+3)=12),DecSun1+3,""),IF(AND(YEAR(DecSun1+10)=AnnéeCalendrier,MONTH(DecSun1+10)=12),DecSun1+10,""))</f>
        <v>44174</v>
      </c>
      <c r="N51" s="26">
        <f>IF(DAY(DecSun1)=1,IF(AND(YEAR(DecSun1+4)=AnnéeCalendrier,MONTH(DecSun1+4)=12),DecSun1+4,""),IF(AND(YEAR(DecSun1+11)=AnnéeCalendrier,MONTH(DecSun1+11)=12),DecSun1+11,""))</f>
        <v>44175</v>
      </c>
      <c r="O51" s="26">
        <f>IF(DAY(DecSun1)=1,IF(AND(YEAR(DecSun1+5)=AnnéeCalendrier,MONTH(DecSun1+5)=12),DecSun1+5,""),IF(AND(YEAR(DecSun1+12)=AnnéeCalendrier,MONTH(DecSun1+12)=12),DecSun1+12,""))</f>
        <v>44176</v>
      </c>
      <c r="P51" s="14">
        <f>IF(DAY(DecSun1)=1,IF(AND(YEAR(DecSun1+6)=AnnéeCalendrier,MONTH(DecSun1+6)=12),DecSun1+6,""),IF(AND(YEAR(DecSun1+13)=AnnéeCalendrier,MONTH(DecSun1+13)=12),DecSun1+13,""))</f>
        <v>44177</v>
      </c>
      <c r="Q51" s="14">
        <f>IF(DAY(DecSun1)=1,IF(AND(YEAR(DecSun1+7)=AnnéeCalendrier,MONTH(DecSun1+7)=12),DecSun1+7,""),IF(AND(YEAR(DecSun1+14)=AnnéeCalendrier,MONTH(DecSun1+14)=12),DecSun1+14,""))</f>
        <v>44178</v>
      </c>
      <c r="S51" s="15"/>
      <c r="U51" s="24"/>
    </row>
    <row r="52" spans="1:21" ht="15" customHeight="1" x14ac:dyDescent="0.25">
      <c r="B52" s="35" t="s">
        <v>20</v>
      </c>
      <c r="C52" s="14">
        <f>IF(DAY(NovSun1)=1,IF(AND(YEAR(NovSun1+8)=AnnéeCalendrier,MONTH(NovSun1+8)=11),NovSun1+8,""),IF(AND(YEAR(NovSun1+15)=AnnéeCalendrier,MONTH(NovSun1+15)=11),NovSun1+15,""))</f>
        <v>44144</v>
      </c>
      <c r="D52" s="25">
        <f>IF(DAY(NovSun1)=1,IF(AND(YEAR(NovSun1+9)=AnnéeCalendrier,MONTH(NovSun1+9)=11),NovSun1+9,""),IF(AND(YEAR(NovSun1+16)=AnnéeCalendrier,MONTH(NovSun1+16)=11),NovSun1+16,""))</f>
        <v>44145</v>
      </c>
      <c r="E52" s="14">
        <f>IF(DAY(NovSun1)=1,IF(AND(YEAR(NovSun1+10)=AnnéeCalendrier,MONTH(NovSun1+10)=11),NovSun1+10,""),IF(AND(YEAR(NovSun1+17)=AnnéeCalendrier,MONTH(NovSun1+17)=11),NovSun1+17,""))</f>
        <v>44146</v>
      </c>
      <c r="F52" s="26">
        <f>IF(DAY(NovSun1)=1,IF(AND(YEAR(NovSun1+11)=AnnéeCalendrier,MONTH(NovSun1+11)=11),NovSun1+11,""),IF(AND(YEAR(NovSun1+18)=AnnéeCalendrier,MONTH(NovSun1+18)=11),NovSun1+18,""))</f>
        <v>44147</v>
      </c>
      <c r="G52" s="26">
        <f>IF(DAY(NovSun1)=1,IF(AND(YEAR(NovSun1+12)=AnnéeCalendrier,MONTH(NovSun1+12)=11),NovSun1+12,""),IF(AND(YEAR(NovSun1+19)=AnnéeCalendrier,MONTH(NovSun1+19)=11),NovSun1+19,""))</f>
        <v>44148</v>
      </c>
      <c r="H52" s="26">
        <f>IF(DAY(NovSun1)=1,IF(AND(YEAR(NovSun1+13)=AnnéeCalendrier,MONTH(NovSun1+13)=11),NovSun1+13,""),IF(AND(YEAR(NovSun1+20)=AnnéeCalendrier,MONTH(NovSun1+20)=11),NovSun1+20,""))</f>
        <v>44149</v>
      </c>
      <c r="I52" s="26">
        <f>IF(DAY(NovSun1)=1,IF(AND(YEAR(NovSun1+14)=AnnéeCalendrier,MONTH(NovSun1+14)=11),NovSun1+14,""),IF(AND(YEAR(NovSun1+21)=AnnéeCalendrier,MONTH(NovSun1+21)=11),NovSun1+21,""))</f>
        <v>44150</v>
      </c>
      <c r="J52" s="47" t="s">
        <v>19</v>
      </c>
      <c r="K52" s="26">
        <f>IF(DAY(DecSun1)=1,IF(AND(YEAR(DecSun1+8)=AnnéeCalendrier,MONTH(DecSun1+8)=12),DecSun1+8,""),IF(AND(YEAR(DecSun1+15)=AnnéeCalendrier,MONTH(DecSun1+15)=12),DecSun1+15,""))</f>
        <v>44179</v>
      </c>
      <c r="L52" s="25">
        <f>IF(DAY(DecSun1)=1,IF(AND(YEAR(DecSun1+9)=AnnéeCalendrier,MONTH(DecSun1+9)=12),DecSun1+9,""),IF(AND(YEAR(DecSun1+16)=AnnéeCalendrier,MONTH(DecSun1+16)=12),DecSun1+16,""))</f>
        <v>44180</v>
      </c>
      <c r="M52" s="26">
        <f>IF(DAY(DecSun1)=1,IF(AND(YEAR(DecSun1+10)=AnnéeCalendrier,MONTH(DecSun1+10)=12),DecSun1+10,""),IF(AND(YEAR(DecSun1+17)=AnnéeCalendrier,MONTH(DecSun1+17)=12),DecSun1+17,""))</f>
        <v>44181</v>
      </c>
      <c r="N52" s="26">
        <f>IF(DAY(DecSun1)=1,IF(AND(YEAR(DecSun1+11)=AnnéeCalendrier,MONTH(DecSun1+11)=12),DecSun1+11,""),IF(AND(YEAR(DecSun1+18)=AnnéeCalendrier,MONTH(DecSun1+18)=12),DecSun1+18,""))</f>
        <v>44182</v>
      </c>
      <c r="O52" s="26">
        <f>IF(DAY(DecSun1)=1,IF(AND(YEAR(DecSun1+12)=AnnéeCalendrier,MONTH(DecSun1+12)=12),DecSun1+12,""),IF(AND(YEAR(DecSun1+19)=AnnéeCalendrier,MONTH(DecSun1+19)=12),DecSun1+19,""))</f>
        <v>44183</v>
      </c>
      <c r="P52" s="14">
        <f>IF(DAY(DecSun1)=1,IF(AND(YEAR(DecSun1+13)=AnnéeCalendrier,MONTH(DecSun1+13)=12),DecSun1+13,""),IF(AND(YEAR(DecSun1+20)=AnnéeCalendrier,MONTH(DecSun1+20)=12),DecSun1+20,""))</f>
        <v>44184</v>
      </c>
      <c r="Q52" s="14">
        <f>IF(DAY(DecSun1)=1,IF(AND(YEAR(DecSun1+14)=AnnéeCalendrier,MONTH(DecSun1+14)=12),DecSun1+14,""),IF(AND(YEAR(DecSun1+21)=AnnéeCalendrier,MONTH(DecSun1+21)=12),DecSun1+21,""))</f>
        <v>44185</v>
      </c>
      <c r="S52" s="15"/>
      <c r="U52" s="24"/>
    </row>
    <row r="53" spans="1:21" ht="15" customHeight="1" x14ac:dyDescent="0.25">
      <c r="B53" s="35" t="s">
        <v>19</v>
      </c>
      <c r="C53" s="14">
        <f>IF(DAY(NovSun1)=1,IF(AND(YEAR(NovSun1+15)=AnnéeCalendrier,MONTH(NovSun1+15)=11),NovSun1+15,""),IF(AND(YEAR(NovSun1+22)=AnnéeCalendrier,MONTH(NovSun1+22)=11),NovSun1+22,""))</f>
        <v>44151</v>
      </c>
      <c r="D53" s="25">
        <f>IF(DAY(NovSun1)=1,IF(AND(YEAR(NovSun1+16)=AnnéeCalendrier,MONTH(NovSun1+16)=11),NovSun1+16,""),IF(AND(YEAR(NovSun1+23)=AnnéeCalendrier,MONTH(NovSun1+23)=11),NovSun1+23,""))</f>
        <v>44152</v>
      </c>
      <c r="E53" s="14">
        <f>IF(DAY(NovSun1)=1,IF(AND(YEAR(NovSun1+17)=AnnéeCalendrier,MONTH(NovSun1+17)=11),NovSun1+17,""),IF(AND(YEAR(NovSun1+24)=AnnéeCalendrier,MONTH(NovSun1+24)=11),NovSun1+24,""))</f>
        <v>44153</v>
      </c>
      <c r="F53" s="26">
        <f>IF(DAY(NovSun1)=1,IF(AND(YEAR(NovSun1+18)=AnnéeCalendrier,MONTH(NovSun1+18)=11),NovSun1+18,""),IF(AND(YEAR(NovSun1+25)=AnnéeCalendrier,MONTH(NovSun1+25)=11),NovSun1+25,""))</f>
        <v>44154</v>
      </c>
      <c r="G53" s="26">
        <f>IF(DAY(NovSun1)=1,IF(AND(YEAR(NovSun1+19)=AnnéeCalendrier,MONTH(NovSun1+19)=11),NovSun1+19,""),IF(AND(YEAR(NovSun1+26)=AnnéeCalendrier,MONTH(NovSun1+26)=11),NovSun1+26,""))</f>
        <v>44155</v>
      </c>
      <c r="H53" s="26">
        <f>IF(DAY(NovSun1)=1,IF(AND(YEAR(NovSun1+20)=AnnéeCalendrier,MONTH(NovSun1+20)=11),NovSun1+20,""),IF(AND(YEAR(NovSun1+27)=AnnéeCalendrier,MONTH(NovSun1+27)=11),NovSun1+27,""))</f>
        <v>44156</v>
      </c>
      <c r="I53" s="26">
        <f>IF(DAY(NovSun1)=1,IF(AND(YEAR(NovSun1+21)=AnnéeCalendrier,MONTH(NovSun1+21)=11),NovSun1+21,""),IF(AND(YEAR(NovSun1+28)=AnnéeCalendrier,MONTH(NovSun1+28)=11),NovSun1+28,""))</f>
        <v>44157</v>
      </c>
      <c r="J53" s="47" t="s">
        <v>20</v>
      </c>
      <c r="K53" s="26">
        <f>IF(DAY(DecSun1)=1,IF(AND(YEAR(DecSun1+15)=AnnéeCalendrier,MONTH(DecSun1+15)=12),DecSun1+15,""),IF(AND(YEAR(DecSun1+22)=AnnéeCalendrier,MONTH(DecSun1+22)=12),DecSun1+22,""))</f>
        <v>44186</v>
      </c>
      <c r="L53" s="25">
        <f>IF(DAY(DecSun1)=1,IF(AND(YEAR(DecSun1+16)=AnnéeCalendrier,MONTH(DecSun1+16)=12),DecSun1+16,""),IF(AND(YEAR(DecSun1+23)=AnnéeCalendrier,MONTH(DecSun1+23)=12),DecSun1+23,""))</f>
        <v>44187</v>
      </c>
      <c r="M53" s="26">
        <f>IF(DAY(DecSun1)=1,IF(AND(YEAR(DecSun1+17)=AnnéeCalendrier,MONTH(DecSun1+17)=12),DecSun1+17,""),IF(AND(YEAR(DecSun1+24)=AnnéeCalendrier,MONTH(DecSun1+24)=12),DecSun1+24,""))</f>
        <v>44188</v>
      </c>
      <c r="N53" s="26">
        <f>IF(DAY(DecSun1)=1,IF(AND(YEAR(DecSun1+18)=AnnéeCalendrier,MONTH(DecSun1+18)=12),DecSun1+18,""),IF(AND(YEAR(DecSun1+25)=AnnéeCalendrier,MONTH(DecSun1+25)=12),DecSun1+25,""))</f>
        <v>44189</v>
      </c>
      <c r="O53" s="26">
        <f>IF(DAY(DecSun1)=1,IF(AND(YEAR(DecSun1+19)=AnnéeCalendrier,MONTH(DecSun1+19)=12),DecSun1+19,""),IF(AND(YEAR(DecSun1+26)=AnnéeCalendrier,MONTH(DecSun1+26)=12),DecSun1+26,""))</f>
        <v>44190</v>
      </c>
      <c r="P53" s="14">
        <f>IF(DAY(DecSun1)=1,IF(AND(YEAR(DecSun1+20)=AnnéeCalendrier,MONTH(DecSun1+20)=12),DecSun1+20,""),IF(AND(YEAR(DecSun1+27)=AnnéeCalendrier,MONTH(DecSun1+27)=12),DecSun1+27,""))</f>
        <v>44191</v>
      </c>
      <c r="Q53" s="14">
        <f>IF(DAY(DecSun1)=1,IF(AND(YEAR(DecSun1+21)=AnnéeCalendrier,MONTH(DecSun1+21)=12),DecSun1+21,""),IF(AND(YEAR(DecSun1+28)=AnnéeCalendrier,MONTH(DecSun1+28)=12),DecSun1+28,""))</f>
        <v>44192</v>
      </c>
      <c r="S53" s="15"/>
      <c r="U53" s="24"/>
    </row>
    <row r="54" spans="1:21" ht="15" customHeight="1" x14ac:dyDescent="0.25">
      <c r="B54" s="35" t="s">
        <v>20</v>
      </c>
      <c r="C54" s="14">
        <f>IF(DAY(NovSun1)=1,IF(AND(YEAR(NovSun1+22)=AnnéeCalendrier,MONTH(NovSun1+22)=11),NovSun1+22,""),IF(AND(YEAR(NovSun1+29)=AnnéeCalendrier,MONTH(NovSun1+29)=11),NovSun1+29,""))</f>
        <v>44158</v>
      </c>
      <c r="D54" s="25">
        <f>IF(DAY(NovSun1)=1,IF(AND(YEAR(NovSun1+23)=AnnéeCalendrier,MONTH(NovSun1+23)=11),NovSun1+23,""),IF(AND(YEAR(NovSun1+30)=AnnéeCalendrier,MONTH(NovSun1+30)=11),NovSun1+30,""))</f>
        <v>44159</v>
      </c>
      <c r="E54" s="14">
        <f>IF(DAY(NovSun1)=1,IF(AND(YEAR(NovSun1+24)=AnnéeCalendrier,MONTH(NovSun1+24)=11),NovSun1+24,""),IF(AND(YEAR(NovSun1+31)=AnnéeCalendrier,MONTH(NovSun1+31)=11),NovSun1+31,""))</f>
        <v>44160</v>
      </c>
      <c r="F54" s="26">
        <f>IF(DAY(NovSun1)=1,IF(AND(YEAR(NovSun1+25)=AnnéeCalendrier,MONTH(NovSun1+25)=11),NovSun1+25,""),IF(AND(YEAR(NovSun1+32)=AnnéeCalendrier,MONTH(NovSun1+32)=11),NovSun1+32,""))</f>
        <v>44161</v>
      </c>
      <c r="G54" s="26">
        <f>IF(DAY(NovSun1)=1,IF(AND(YEAR(NovSun1+26)=AnnéeCalendrier,MONTH(NovSun1+26)=11),NovSun1+26,""),IF(AND(YEAR(NovSun1+33)=AnnéeCalendrier,MONTH(NovSun1+33)=11),NovSun1+33,""))</f>
        <v>44162</v>
      </c>
      <c r="H54" s="26">
        <f>IF(DAY(NovSun1)=1,IF(AND(YEAR(NovSun1+27)=AnnéeCalendrier,MONTH(NovSun1+27)=11),NovSun1+27,""),IF(AND(YEAR(NovSun1+34)=AnnéeCalendrier,MONTH(NovSun1+34)=11),NovSun1+34,""))</f>
        <v>44163</v>
      </c>
      <c r="I54" s="26">
        <f>IF(DAY(NovSun1)=1,IF(AND(YEAR(NovSun1+28)=AnnéeCalendrier,MONTH(NovSun1+28)=11),NovSun1+28,""),IF(AND(YEAR(NovSun1+35)=AnnéeCalendrier,MONTH(NovSun1+35)=11),NovSun1+35,""))</f>
        <v>44164</v>
      </c>
      <c r="J54" s="47"/>
      <c r="K54" s="26">
        <f>IF(DAY(DecSun1)=1,IF(AND(YEAR(DecSun1+22)=AnnéeCalendrier,MONTH(DecSun1+22)=12),DecSun1+22,""),IF(AND(YEAR(DecSun1+29)=AnnéeCalendrier,MONTH(DecSun1+29)=12),DecSun1+29,""))</f>
        <v>44193</v>
      </c>
      <c r="L54" s="26">
        <f>IF(DAY(DecSun1)=1,IF(AND(YEAR(DecSun1+23)=AnnéeCalendrier,MONTH(DecSun1+23)=12),DecSun1+23,""),IF(AND(YEAR(DecSun1+30)=AnnéeCalendrier,MONTH(DecSun1+30)=12),DecSun1+30,""))</f>
        <v>44194</v>
      </c>
      <c r="M54" s="26">
        <f>IF(DAY(DecSun1)=1,IF(AND(YEAR(DecSun1+24)=AnnéeCalendrier,MONTH(DecSun1+24)=12),DecSun1+24,""),IF(AND(YEAR(DecSun1+31)=AnnéeCalendrier,MONTH(DecSun1+31)=12),DecSun1+31,""))</f>
        <v>44195</v>
      </c>
      <c r="N54" s="26">
        <f>IF(DAY(DecSun1)=1,IF(AND(YEAR(DecSun1+25)=AnnéeCalendrier,MONTH(DecSun1+25)=12),DecSun1+25,""),IF(AND(YEAR(DecSun1+32)=AnnéeCalendrier,MONTH(DecSun1+32)=12),DecSun1+32,""))</f>
        <v>44196</v>
      </c>
      <c r="O54" s="26" t="str">
        <f>IF(DAY(DecSun1)=1,IF(AND(YEAR(DecSun1+26)=AnnéeCalendrier,MONTH(DecSun1+26)=12),DecSun1+26,""),IF(AND(YEAR(DecSun1+33)=AnnéeCalendrier,MONTH(DecSun1+33)=12),DecSun1+33,""))</f>
        <v/>
      </c>
      <c r="P54" s="14" t="str">
        <f>IF(DAY(DecSun1)=1,IF(AND(YEAR(DecSun1+27)=AnnéeCalendrier,MONTH(DecSun1+27)=12),DecSun1+27,""),IF(AND(YEAR(DecSun1+34)=AnnéeCalendrier,MONTH(DecSun1+34)=12),DecSun1+34,""))</f>
        <v/>
      </c>
      <c r="Q54" s="14" t="str">
        <f>IF(DAY(DecSun1)=1,IF(AND(YEAR(DecSun1+28)=AnnéeCalendrier,MONTH(DecSun1+28)=12),DecSun1+28,""),IF(AND(YEAR(DecSun1+35)=AnnéeCalendrier,MONTH(DecSun1+35)=12),DecSun1+35,""))</f>
        <v/>
      </c>
      <c r="S54" s="15"/>
      <c r="U54" s="29" t="s">
        <v>26</v>
      </c>
    </row>
    <row r="55" spans="1:21" ht="15" customHeight="1" x14ac:dyDescent="0.25">
      <c r="C55" s="14">
        <f>IF(DAY(NovSun1)=1,IF(AND(YEAR(NovSun1+29)=AnnéeCalendrier,MONTH(NovSun1+29)=11),NovSun1+29,""),IF(AND(YEAR(NovSun1+36)=AnnéeCalendrier,MONTH(NovSun1+36)=11),NovSun1+36,""))</f>
        <v>44165</v>
      </c>
      <c r="D55" s="14" t="str">
        <f>IF(DAY(NovSun1)=1,IF(AND(YEAR(NovSun1+30)=AnnéeCalendrier,MONTH(NovSun1+30)=11),NovSun1+30,""),IF(AND(YEAR(NovSun1+37)=AnnéeCalendrier,MONTH(NovSun1+37)=11),NovSun1+37,""))</f>
        <v/>
      </c>
      <c r="E55" s="14" t="str">
        <f>IF(DAY(NovSun1)=1,IF(AND(YEAR(NovSun1+31)=AnnéeCalendrier,MONTH(NovSun1+31)=11),NovSun1+31,""),IF(AND(YEAR(NovSun1+38)=AnnéeCalendrier,MONTH(NovSun1+38)=11),NovSun1+38,""))</f>
        <v/>
      </c>
      <c r="F55" s="26" t="str">
        <f>IF(DAY(NovSun1)=1,IF(AND(YEAR(NovSun1+32)=AnnéeCalendrier,MONTH(NovSun1+32)=11),NovSun1+32,""),IF(AND(YEAR(NovSun1+39)=AnnéeCalendrier,MONTH(NovSun1+39)=11),NovSun1+39,""))</f>
        <v/>
      </c>
      <c r="G55" s="26" t="str">
        <f>IF(DAY(NovSun1)=1,IF(AND(YEAR(NovSun1+33)=AnnéeCalendrier,MONTH(NovSun1+33)=11),NovSun1+33,""),IF(AND(YEAR(NovSun1+40)=AnnéeCalendrier,MONTH(NovSun1+40)=11),NovSun1+40,""))</f>
        <v/>
      </c>
      <c r="H55" s="26" t="str">
        <f>IF(DAY(NovSun1)=1,IF(AND(YEAR(NovSun1+34)=AnnéeCalendrier,MONTH(NovSun1+34)=11),NovSun1+34,""),IF(AND(YEAR(NovSun1+41)=AnnéeCalendrier,MONTH(NovSun1+41)=11),NovSun1+41,""))</f>
        <v/>
      </c>
      <c r="I55" s="26" t="str">
        <f>IF(DAY(NovSun1)=1,IF(AND(YEAR(NovSun1+35)=AnnéeCalendrier,MONTH(NovSun1+35)=11),NovSun1+35,""),IF(AND(YEAR(NovSun1+42)=AnnéeCalendrier,MONTH(NovSun1+42)=11),NovSun1+42,""))</f>
        <v/>
      </c>
      <c r="J55" s="47"/>
      <c r="K55" s="26" t="str">
        <f>IF(DAY(DecSun1)=1,IF(AND(YEAR(DecSun1+29)=AnnéeCalendrier,MONTH(DecSun1+29)=12),DecSun1+29,""),IF(AND(YEAR(DecSun1+36)=AnnéeCalendrier,MONTH(DecSun1+36)=12),DecSun1+36,""))</f>
        <v/>
      </c>
      <c r="L55" s="26" t="str">
        <f>IF(DAY(DecSun1)=1,IF(AND(YEAR(DecSun1+30)=AnnéeCalendrier,MONTH(DecSun1+30)=12),DecSun1+30,""),IF(AND(YEAR(DecSun1+37)=AnnéeCalendrier,MONTH(DecSun1+37)=12),DecSun1+37,""))</f>
        <v/>
      </c>
      <c r="M55" s="26" t="str">
        <f>IF(DAY(DecSun1)=1,IF(AND(YEAR(DecSun1+31)=AnnéeCalendrier,MONTH(DecSun1+31)=12),DecSun1+31,""),IF(AND(YEAR(DecSun1+38)=AnnéeCalendrier,MONTH(DecSun1+38)=12),DecSun1+38,""))</f>
        <v/>
      </c>
      <c r="N55" s="26" t="str">
        <f>IF(DAY(DecSun1)=1,IF(AND(YEAR(DecSun1+32)=AnnéeCalendrier,MONTH(DecSun1+32)=12),DecSun1+32,""),IF(AND(YEAR(DecSun1+39)=AnnéeCalendrier,MONTH(DecSun1+39)=12),DecSun1+39,""))</f>
        <v/>
      </c>
      <c r="O55" s="26" t="str">
        <f>IF(DAY(DecSun1)=1,IF(AND(YEAR(DecSun1+33)=AnnéeCalendrier,MONTH(DecSun1+33)=12),DecSun1+33,""),IF(AND(YEAR(DecSun1+40)=AnnéeCalendrier,MONTH(DecSun1+40)=12),DecSun1+40,""))</f>
        <v/>
      </c>
      <c r="P55" s="14" t="str">
        <f>IF(DAY(DecSun1)=1,IF(AND(YEAR(DecSun1+34)=AnnéeCalendrier,MONTH(DecSun1+34)=12),DecSun1+34,""),IF(AND(YEAR(DecSun1+41)=AnnéeCalendrier,MONTH(DecSun1+41)=12),DecSun1+41,""))</f>
        <v/>
      </c>
      <c r="Q55" s="14" t="str">
        <f>IF(DAY(DecSun1)=1,IF(AND(YEAR(DecSun1+35)=AnnéeCalendrier,MONTH(DecSun1+35)=12),DecSun1+35,""),IF(AND(YEAR(DecSun1+42)=AnnéeCalendrier,MONTH(DecSun1+42)=12),DecSun1+42,""))</f>
        <v/>
      </c>
      <c r="S55" s="15"/>
      <c r="U55" s="24"/>
    </row>
    <row r="56" spans="1:21" ht="27" customHeight="1" x14ac:dyDescent="0.45">
      <c r="B56" s="70">
        <v>2021</v>
      </c>
      <c r="C56" s="71"/>
      <c r="D56" s="57"/>
      <c r="E56" s="58"/>
      <c r="F56" s="56"/>
      <c r="G56" s="56"/>
      <c r="H56" s="52"/>
      <c r="I56" s="52"/>
      <c r="J56" s="54"/>
      <c r="K56" s="51"/>
      <c r="L56" s="51"/>
      <c r="M56" s="51"/>
      <c r="N56" s="51"/>
      <c r="O56" s="51"/>
      <c r="P56" s="51"/>
      <c r="Q56" s="51"/>
      <c r="R56" s="52"/>
      <c r="S56" s="15"/>
      <c r="T56" s="60"/>
      <c r="U56" s="41"/>
    </row>
    <row r="57" spans="1:21" ht="15" customHeight="1" x14ac:dyDescent="0.25">
      <c r="B57" s="54"/>
      <c r="C57" s="52"/>
      <c r="D57" s="52"/>
      <c r="E57" s="52"/>
      <c r="F57" s="52"/>
      <c r="G57" s="52"/>
      <c r="H57" s="52"/>
      <c r="I57" s="52"/>
      <c r="J57" s="54"/>
      <c r="K57" s="52"/>
      <c r="L57" s="52"/>
      <c r="M57" s="52"/>
      <c r="N57" s="52"/>
      <c r="O57" s="52"/>
      <c r="P57" s="52"/>
      <c r="Q57" s="52"/>
      <c r="R57" s="52"/>
      <c r="S57" s="15"/>
      <c r="T57" s="60"/>
      <c r="U57" s="24"/>
    </row>
    <row r="58" spans="1:21" ht="15" customHeight="1" x14ac:dyDescent="0.4">
      <c r="B58" s="61"/>
      <c r="C58" s="7" t="s">
        <v>0</v>
      </c>
      <c r="D58" s="49"/>
      <c r="E58" s="49"/>
      <c r="F58" s="49"/>
      <c r="G58" s="49"/>
      <c r="H58" s="49"/>
      <c r="I58" s="49"/>
      <c r="J58" s="62"/>
      <c r="K58" s="50"/>
      <c r="L58" s="4" t="s">
        <v>12</v>
      </c>
      <c r="M58" s="49"/>
      <c r="N58" s="49"/>
      <c r="O58" s="49"/>
      <c r="P58" s="49"/>
      <c r="Q58" s="49"/>
      <c r="R58" s="52"/>
      <c r="S58" s="15"/>
      <c r="T58" s="60"/>
    </row>
    <row r="59" spans="1:21" ht="15" customHeight="1" x14ac:dyDescent="0.25">
      <c r="B59" s="35" t="s">
        <v>19</v>
      </c>
      <c r="C59" s="72">
        <v>12</v>
      </c>
      <c r="D59" s="67"/>
      <c r="E59" s="67"/>
      <c r="F59" s="67"/>
      <c r="G59" s="67"/>
      <c r="H59" s="67"/>
      <c r="I59" s="67"/>
      <c r="J59" s="68"/>
      <c r="K59" s="35" t="s">
        <v>20</v>
      </c>
      <c r="L59" s="72">
        <v>2</v>
      </c>
      <c r="M59" s="67"/>
      <c r="N59" s="69"/>
      <c r="O59" s="69"/>
      <c r="P59" s="45"/>
      <c r="Q59" s="45"/>
      <c r="R59" s="52"/>
      <c r="S59" s="15"/>
      <c r="T59" s="60"/>
      <c r="U59" s="10" t="s">
        <v>27</v>
      </c>
    </row>
    <row r="60" spans="1:21" ht="15" customHeight="1" x14ac:dyDescent="0.25">
      <c r="A60" s="14"/>
      <c r="B60" s="35" t="s">
        <v>20</v>
      </c>
      <c r="C60" s="73">
        <v>19</v>
      </c>
      <c r="D60" s="63"/>
      <c r="E60" s="63"/>
      <c r="F60" s="63"/>
      <c r="G60" s="63"/>
      <c r="H60" s="63"/>
      <c r="I60" s="63"/>
      <c r="J60" s="68"/>
      <c r="K60" s="35" t="s">
        <v>19</v>
      </c>
      <c r="L60" s="73">
        <v>9</v>
      </c>
      <c r="M60" s="63"/>
      <c r="N60" s="26"/>
      <c r="O60" s="26"/>
      <c r="P60" s="26"/>
      <c r="Q60" s="26"/>
      <c r="R60" s="52"/>
      <c r="S60" s="15"/>
      <c r="T60" s="60"/>
      <c r="U60" s="77" t="s">
        <v>32</v>
      </c>
    </row>
    <row r="61" spans="1:21" ht="15" customHeight="1" x14ac:dyDescent="0.25">
      <c r="B61" s="35" t="s">
        <v>19</v>
      </c>
      <c r="C61" s="73">
        <v>26</v>
      </c>
      <c r="D61" s="63"/>
      <c r="E61" s="63"/>
      <c r="F61" s="63"/>
      <c r="G61" s="63"/>
      <c r="H61" s="63"/>
      <c r="I61" s="63"/>
      <c r="J61" s="68"/>
      <c r="K61" s="35" t="s">
        <v>20</v>
      </c>
      <c r="L61" s="73">
        <v>16</v>
      </c>
      <c r="M61" s="63"/>
      <c r="N61" s="26"/>
      <c r="O61" s="26"/>
      <c r="P61" s="26"/>
      <c r="Q61" s="26"/>
      <c r="R61" s="52"/>
      <c r="S61" s="15"/>
      <c r="T61" s="60"/>
    </row>
    <row r="62" spans="1:21" ht="15" customHeight="1" x14ac:dyDescent="0.25">
      <c r="C62" s="63"/>
      <c r="D62" s="63"/>
      <c r="E62" s="63"/>
      <c r="F62" s="63"/>
      <c r="G62" s="63"/>
      <c r="H62" s="63"/>
      <c r="I62" s="63"/>
      <c r="J62" s="68"/>
      <c r="K62" s="35" t="s">
        <v>19</v>
      </c>
      <c r="L62" s="73">
        <v>23</v>
      </c>
      <c r="M62" s="63"/>
      <c r="N62" s="26"/>
      <c r="O62" s="26"/>
      <c r="P62" s="26"/>
      <c r="Q62" s="26"/>
      <c r="R62" s="52"/>
      <c r="S62" s="15"/>
      <c r="T62" s="60"/>
    </row>
    <row r="63" spans="1:21" ht="15" customHeight="1" x14ac:dyDescent="0.25">
      <c r="C63" s="63"/>
      <c r="D63" s="63"/>
      <c r="E63" s="63"/>
      <c r="F63" s="63"/>
      <c r="G63" s="63"/>
      <c r="H63" s="63"/>
      <c r="I63" s="63"/>
      <c r="J63" s="68"/>
      <c r="K63" s="63"/>
      <c r="L63" s="63"/>
      <c r="M63" s="63"/>
      <c r="N63" s="26"/>
      <c r="O63" s="26"/>
      <c r="P63" s="26"/>
      <c r="Q63" s="26"/>
      <c r="R63" s="52"/>
      <c r="S63" s="15"/>
      <c r="T63" s="60"/>
    </row>
    <row r="64" spans="1:21" ht="15" customHeight="1" x14ac:dyDescent="0.25">
      <c r="C64" s="26"/>
      <c r="D64" s="26"/>
      <c r="E64" s="26"/>
      <c r="F64" s="26"/>
      <c r="G64" s="26"/>
      <c r="H64" s="26"/>
      <c r="I64" s="26"/>
      <c r="J64" s="44"/>
      <c r="K64" s="26"/>
      <c r="L64" s="26"/>
      <c r="M64" s="26"/>
      <c r="N64" s="26"/>
      <c r="O64" s="26"/>
      <c r="P64" s="26"/>
      <c r="Q64" s="26"/>
      <c r="R64" s="52"/>
      <c r="S64" s="15"/>
      <c r="T64" s="60"/>
    </row>
    <row r="65" spans="2:21" ht="15" customHeight="1" x14ac:dyDescent="0.25">
      <c r="B65" s="61"/>
      <c r="C65" s="4" t="s">
        <v>2</v>
      </c>
      <c r="D65" s="26"/>
      <c r="E65" s="26"/>
      <c r="F65" s="26"/>
      <c r="G65" s="26"/>
      <c r="H65" s="26"/>
      <c r="I65" s="26"/>
      <c r="J65" s="44"/>
      <c r="K65" s="26"/>
      <c r="L65" s="26"/>
      <c r="M65" s="26"/>
      <c r="N65" s="26"/>
      <c r="O65" s="26"/>
      <c r="P65" s="26"/>
      <c r="Q65" s="26"/>
      <c r="R65" s="52"/>
      <c r="S65" s="15"/>
      <c r="T65" s="60"/>
    </row>
    <row r="66" spans="2:21" ht="15" customHeight="1" x14ac:dyDescent="0.25">
      <c r="B66" s="35" t="s">
        <v>20</v>
      </c>
      <c r="C66" s="74">
        <v>2</v>
      </c>
      <c r="D66" s="64"/>
      <c r="E66" s="48"/>
      <c r="F66" s="48"/>
      <c r="G66" s="48"/>
      <c r="H66" s="48"/>
      <c r="I66" s="48"/>
      <c r="J66" s="44"/>
      <c r="K66" s="48"/>
      <c r="L66" s="48"/>
      <c r="M66" s="48"/>
      <c r="N66" s="48"/>
      <c r="O66" s="48"/>
      <c r="P66" s="48"/>
      <c r="Q66" s="48"/>
      <c r="R66" s="52"/>
      <c r="S66" s="15"/>
      <c r="T66" s="60"/>
    </row>
    <row r="67" spans="2:21" ht="15" customHeight="1" x14ac:dyDescent="0.25">
      <c r="B67" s="35" t="s">
        <v>19</v>
      </c>
      <c r="C67" s="75">
        <v>9</v>
      </c>
      <c r="D67" s="66"/>
      <c r="E67" s="49"/>
      <c r="F67" s="49"/>
      <c r="G67" s="49"/>
      <c r="H67" s="49"/>
      <c r="I67" s="49"/>
      <c r="J67" s="46"/>
      <c r="K67" s="50"/>
      <c r="L67" s="49"/>
      <c r="M67" s="49"/>
      <c r="N67" s="49"/>
      <c r="O67" s="49"/>
      <c r="P67" s="49"/>
      <c r="Q67" s="49"/>
      <c r="R67" s="52"/>
      <c r="S67" s="15"/>
      <c r="T67" s="60"/>
    </row>
    <row r="68" spans="2:21" ht="15" customHeight="1" x14ac:dyDescent="0.4">
      <c r="B68" s="35" t="s">
        <v>20</v>
      </c>
      <c r="C68" s="72">
        <v>16</v>
      </c>
      <c r="D68" s="67"/>
      <c r="E68" s="45"/>
      <c r="F68" s="45"/>
      <c r="G68" s="45"/>
      <c r="H68" s="45"/>
      <c r="I68" s="45"/>
      <c r="J68" s="62"/>
      <c r="K68" s="45"/>
      <c r="L68" s="45"/>
      <c r="M68" s="45"/>
      <c r="N68" s="45"/>
      <c r="O68" s="45"/>
      <c r="P68" s="45"/>
      <c r="Q68" s="45"/>
      <c r="R68" s="52"/>
      <c r="S68" s="15"/>
      <c r="T68" s="60"/>
    </row>
    <row r="69" spans="2:21" ht="15" customHeight="1" x14ac:dyDescent="0.25">
      <c r="B69" s="35" t="s">
        <v>19</v>
      </c>
      <c r="C69" s="73">
        <v>23</v>
      </c>
      <c r="D69" s="63"/>
      <c r="E69" s="26"/>
      <c r="F69" s="26"/>
      <c r="G69" s="26"/>
      <c r="H69" s="26"/>
      <c r="I69" s="26"/>
      <c r="J69" s="44"/>
      <c r="K69" s="26"/>
      <c r="L69" s="26"/>
      <c r="M69" s="26"/>
      <c r="N69" s="26"/>
      <c r="O69" s="26"/>
      <c r="P69" s="26"/>
      <c r="Q69" s="26"/>
      <c r="R69" s="52"/>
      <c r="S69" s="15"/>
      <c r="T69" s="60"/>
    </row>
    <row r="70" spans="2:21" x14ac:dyDescent="0.25">
      <c r="B70" s="65" t="s">
        <v>20</v>
      </c>
      <c r="C70" s="73">
        <v>30</v>
      </c>
      <c r="D70" s="63"/>
      <c r="E70" s="26"/>
      <c r="F70" s="26"/>
      <c r="G70" s="26"/>
      <c r="H70" s="26"/>
      <c r="I70" s="26"/>
      <c r="J70" s="44"/>
      <c r="K70" s="26"/>
      <c r="L70" s="26"/>
      <c r="M70" s="26"/>
      <c r="N70" s="26"/>
      <c r="O70" s="26"/>
      <c r="P70" s="26"/>
      <c r="Q70" s="26"/>
      <c r="R70" s="52"/>
      <c r="S70" s="15"/>
      <c r="T70" s="60"/>
    </row>
    <row r="71" spans="2:21" ht="15.75" x14ac:dyDescent="0.25">
      <c r="B71" s="65"/>
      <c r="C71" s="26"/>
      <c r="D71" s="26"/>
      <c r="E71" s="26"/>
      <c r="F71" s="26"/>
      <c r="G71" s="26"/>
      <c r="H71" s="26"/>
      <c r="I71" s="26"/>
      <c r="J71" s="44"/>
      <c r="K71" s="26"/>
      <c r="L71" s="26"/>
      <c r="M71" s="26"/>
      <c r="N71" s="26"/>
      <c r="O71" s="26"/>
      <c r="P71" s="26"/>
      <c r="Q71" s="26"/>
      <c r="R71" s="52"/>
      <c r="S71" s="15"/>
      <c r="T71" s="60"/>
      <c r="U71" s="76" t="s">
        <v>29</v>
      </c>
    </row>
    <row r="72" spans="2:21" x14ac:dyDescent="0.25">
      <c r="B72" s="61"/>
      <c r="C72" s="26"/>
      <c r="D72" s="26"/>
      <c r="E72" s="26"/>
      <c r="F72" s="26"/>
      <c r="G72" s="26"/>
      <c r="H72" s="26"/>
      <c r="I72" s="26"/>
      <c r="J72" s="44"/>
      <c r="K72" s="26"/>
      <c r="L72" s="26"/>
      <c r="M72" s="26"/>
      <c r="N72" s="26"/>
      <c r="O72" s="26"/>
      <c r="P72" s="26"/>
      <c r="Q72" s="26"/>
      <c r="R72" s="52"/>
      <c r="S72" s="59"/>
      <c r="T72" s="60"/>
    </row>
    <row r="73" spans="2:21" x14ac:dyDescent="0.25">
      <c r="B73" s="61"/>
      <c r="C73" s="26"/>
      <c r="D73" s="26"/>
      <c r="E73" s="26"/>
      <c r="F73" s="26"/>
      <c r="G73" s="26"/>
      <c r="H73" s="26"/>
      <c r="I73" s="26"/>
      <c r="J73" s="44"/>
      <c r="K73" s="26"/>
      <c r="L73" s="26"/>
      <c r="M73" s="26"/>
      <c r="N73" s="26"/>
      <c r="O73" s="26"/>
      <c r="P73" s="26"/>
      <c r="Q73" s="26"/>
      <c r="R73" s="52"/>
      <c r="S73" s="59"/>
      <c r="T73" s="60"/>
    </row>
    <row r="74" spans="2:21" x14ac:dyDescent="0.25">
      <c r="B74" s="61"/>
      <c r="C74" s="26"/>
      <c r="D74" s="26"/>
      <c r="E74" s="26"/>
      <c r="F74" s="26"/>
      <c r="G74" s="26"/>
      <c r="H74" s="26"/>
      <c r="I74" s="26"/>
      <c r="J74" s="44"/>
      <c r="K74" s="26"/>
      <c r="L74" s="26"/>
      <c r="M74" s="26"/>
      <c r="N74" s="26"/>
      <c r="O74" s="26"/>
      <c r="P74" s="26"/>
      <c r="Q74" s="52"/>
      <c r="R74" s="52"/>
      <c r="S74" s="59"/>
      <c r="T74" s="60"/>
    </row>
    <row r="75" spans="2:21" x14ac:dyDescent="0.25">
      <c r="B75" s="54"/>
      <c r="C75" s="52"/>
      <c r="D75" s="52"/>
      <c r="E75" s="52"/>
      <c r="F75" s="52"/>
      <c r="G75" s="52"/>
      <c r="H75" s="52"/>
      <c r="I75" s="52"/>
      <c r="J75" s="54"/>
      <c r="K75" s="52"/>
      <c r="L75" s="52"/>
      <c r="M75" s="52"/>
      <c r="N75" s="52"/>
      <c r="O75" s="52"/>
      <c r="P75" s="52"/>
      <c r="Q75" s="52"/>
      <c r="R75" s="52"/>
      <c r="S75" s="59"/>
      <c r="T75" s="60"/>
    </row>
    <row r="76" spans="2:21" x14ac:dyDescent="0.25">
      <c r="B76" s="54"/>
      <c r="C76" s="52"/>
      <c r="D76" s="52"/>
      <c r="E76" s="52"/>
      <c r="F76" s="52"/>
      <c r="G76" s="52"/>
      <c r="H76" s="52"/>
      <c r="I76" s="52"/>
      <c r="J76" s="54"/>
      <c r="K76" s="52"/>
      <c r="L76" s="52"/>
      <c r="M76" s="52"/>
      <c r="N76" s="52"/>
      <c r="O76" s="52"/>
      <c r="P76" s="52"/>
      <c r="Q76" s="52"/>
      <c r="R76" s="52"/>
      <c r="S76" s="59"/>
      <c r="T76" s="60"/>
    </row>
    <row r="77" spans="2:21" x14ac:dyDescent="0.25">
      <c r="B77" s="54"/>
      <c r="C77" s="52"/>
      <c r="D77" s="52"/>
      <c r="E77" s="52"/>
      <c r="F77" s="52"/>
      <c r="G77" s="52"/>
      <c r="H77" s="52"/>
      <c r="I77" s="52"/>
      <c r="J77" s="54"/>
      <c r="K77" s="52"/>
      <c r="L77" s="52"/>
      <c r="M77" s="52"/>
      <c r="N77" s="52"/>
      <c r="O77" s="52"/>
      <c r="P77" s="52"/>
      <c r="Q77" s="52"/>
      <c r="R77" s="52"/>
      <c r="S77" s="59"/>
      <c r="T77" s="60"/>
    </row>
    <row r="78" spans="2:21" x14ac:dyDescent="0.25">
      <c r="B78" s="54"/>
      <c r="C78" s="52"/>
      <c r="D78" s="52"/>
      <c r="E78" s="52"/>
      <c r="F78" s="52"/>
      <c r="G78" s="52"/>
      <c r="H78" s="52"/>
      <c r="I78" s="52"/>
      <c r="J78" s="54"/>
      <c r="K78" s="52"/>
      <c r="L78" s="52"/>
      <c r="M78" s="52"/>
      <c r="N78" s="52"/>
      <c r="O78" s="52"/>
      <c r="P78" s="52"/>
      <c r="Q78" s="52"/>
      <c r="R78" s="52"/>
      <c r="S78" s="59"/>
      <c r="T78" s="60"/>
    </row>
    <row r="79" spans="2:21" x14ac:dyDescent="0.25">
      <c r="B79" s="54"/>
      <c r="C79" s="52"/>
      <c r="D79" s="52"/>
      <c r="E79" s="52"/>
      <c r="F79" s="52"/>
      <c r="G79" s="52"/>
      <c r="H79" s="52"/>
      <c r="I79" s="52"/>
      <c r="J79" s="54"/>
      <c r="K79" s="52"/>
      <c r="L79" s="52"/>
      <c r="M79" s="52"/>
      <c r="N79" s="52"/>
      <c r="O79" s="52"/>
      <c r="P79" s="52"/>
      <c r="Q79" s="52"/>
      <c r="R79" s="52"/>
      <c r="S79" s="59"/>
      <c r="T79" s="60"/>
    </row>
  </sheetData>
  <mergeCells count="3">
    <mergeCell ref="C1:F1"/>
    <mergeCell ref="B56:C56"/>
    <mergeCell ref="D56:G56"/>
  </mergeCells>
  <phoneticPr fontId="2" type="noConversion"/>
  <dataValidations count="1">
    <dataValidation allowBlank="1" showInputMessage="1" showErrorMessage="1" errorTitle="Année non valide" error="Entrez une année de 1900 à 9999 ou utilisez la barre de défilement pour trouver une année." sqref="C1:F1"/>
  </dataValidations>
  <printOptions horizontalCentered="1" verticalCentered="1"/>
  <pageMargins left="0.5" right="0.5" top="0.5" bottom="0.5" header="0.3" footer="0.3"/>
  <pageSetup paperSize="9" scale="83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ompteur">
              <controlPr defaultSize="0" print="0" autoPict="0" altText="Utilisez le bouton de compteur pour modifier l’année civile ou entrez l’année dans la cellule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annuel</vt:lpstr>
      <vt:lpstr>AnnéeCalendrier</vt:lpstr>
      <vt:lpstr>'Calendrier annuel'!Zone_d_impression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2017-11-29T09:38:15Z</dcterms:created>
  <dcterms:modified xsi:type="dcterms:W3CDTF">2020-02-05T10:58:28Z</dcterms:modified>
</cp:coreProperties>
</file>